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400" yWindow="-15" windowWidth="8460" windowHeight="8670"/>
  </bookViews>
  <sheets>
    <sheet name="Kopvērtējums" sheetId="1" r:id="rId1"/>
    <sheet name="Dāmas 40+ un 50+" sheetId="2" r:id="rId2"/>
    <sheet name="Dāmas 60+" sheetId="15" r:id="rId3"/>
    <sheet name="Dāmas 70+un 80+" sheetId="10" r:id="rId4"/>
    <sheet name="Kungi  40+" sheetId="14" r:id="rId5"/>
    <sheet name="Kungi  50+" sheetId="5" r:id="rId6"/>
    <sheet name="Kungi 60+" sheetId="7" r:id="rId7"/>
    <sheet name="Kungi 70+" sheetId="11" r:id="rId8"/>
    <sheet name="Kungi 80+&amp;90+" sheetId="13" r:id="rId9"/>
  </sheets>
  <definedNames>
    <definedName name="_xlnm._FilterDatabase" localSheetId="0" hidden="1">Kopvērtējums!$B$6:$AD$6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14" i="1"/>
  <c r="AD15" s="1"/>
  <c r="AD16" s="1"/>
  <c r="AD17" s="1"/>
  <c r="AD18" s="1"/>
  <c r="AD19" s="1"/>
  <c r="AD20" s="1"/>
  <c r="AD21" s="1"/>
  <c r="AD22" s="1"/>
  <c r="AD23" s="1"/>
  <c r="AD24" s="1"/>
  <c r="AD25" s="1"/>
  <c r="AD26" s="1"/>
  <c r="AD27" s="1"/>
  <c r="AD28" s="1"/>
  <c r="AD29" s="1"/>
  <c r="AD30" s="1"/>
  <c r="AD31" s="1"/>
  <c r="AD32" s="1"/>
  <c r="AD33" s="1"/>
  <c r="AD34" s="1"/>
  <c r="AD35" s="1"/>
  <c r="AD36" s="1"/>
  <c r="AD37" s="1"/>
  <c r="AD38" s="1"/>
  <c r="AD39" s="1"/>
  <c r="AD40" s="1"/>
  <c r="AD41" s="1"/>
  <c r="AD42" s="1"/>
  <c r="AD13"/>
  <c r="AD12"/>
  <c r="AD11"/>
  <c r="AD10"/>
  <c r="F34"/>
  <c r="AA27"/>
  <c r="Z27"/>
  <c r="Z22"/>
  <c r="Z32"/>
  <c r="Z14"/>
  <c r="Z19"/>
  <c r="Z13"/>
  <c r="Z34"/>
  <c r="Z10"/>
  <c r="AE24" i="13"/>
  <c r="AD24"/>
  <c r="Z23"/>
  <c r="AS23" s="1"/>
  <c r="X23"/>
  <c r="V23"/>
  <c r="T23"/>
  <c r="AP23" s="1"/>
  <c r="R23"/>
  <c r="AO23" s="1"/>
  <c r="P23"/>
  <c r="AN23" s="1"/>
  <c r="N23"/>
  <c r="AM23" s="1"/>
  <c r="L23"/>
  <c r="AL23" s="1"/>
  <c r="J23"/>
  <c r="AK23" s="1"/>
  <c r="F23"/>
  <c r="AE22"/>
  <c r="AD22"/>
  <c r="AD21" s="1"/>
  <c r="AB21"/>
  <c r="X21"/>
  <c r="V21"/>
  <c r="AQ21" s="1"/>
  <c r="T21"/>
  <c r="AP21" s="1"/>
  <c r="R21"/>
  <c r="P21"/>
  <c r="AN21" s="1"/>
  <c r="N21"/>
  <c r="L21"/>
  <c r="J21"/>
  <c r="AK21" s="1"/>
  <c r="F21"/>
  <c r="AE20"/>
  <c r="AD20"/>
  <c r="AB19"/>
  <c r="Z19"/>
  <c r="V19"/>
  <c r="AQ19" s="1"/>
  <c r="T19"/>
  <c r="AP19" s="1"/>
  <c r="R19"/>
  <c r="P19"/>
  <c r="AN19" s="1"/>
  <c r="N19"/>
  <c r="L19"/>
  <c r="AL19" s="1"/>
  <c r="J19"/>
  <c r="F19"/>
  <c r="AE18"/>
  <c r="AD18"/>
  <c r="AD17"/>
  <c r="AB17"/>
  <c r="Z17"/>
  <c r="X17"/>
  <c r="T17"/>
  <c r="R17"/>
  <c r="P17"/>
  <c r="N17"/>
  <c r="AM17" s="1"/>
  <c r="L17"/>
  <c r="AL17" s="1"/>
  <c r="J17"/>
  <c r="F17"/>
  <c r="AE16"/>
  <c r="AD16"/>
  <c r="AB15"/>
  <c r="Z15"/>
  <c r="X15"/>
  <c r="V15"/>
  <c r="AQ15" s="1"/>
  <c r="R15"/>
  <c r="AO15" s="1"/>
  <c r="P15"/>
  <c r="AN15" s="1"/>
  <c r="N15"/>
  <c r="AM15" s="1"/>
  <c r="L15"/>
  <c r="AL15" s="1"/>
  <c r="J15"/>
  <c r="AK15" s="1"/>
  <c r="F15"/>
  <c r="AE14"/>
  <c r="AD14"/>
  <c r="AB13"/>
  <c r="Z13"/>
  <c r="AS13" s="1"/>
  <c r="X13"/>
  <c r="AR13" s="1"/>
  <c r="V13"/>
  <c r="AQ13" s="1"/>
  <c r="T13"/>
  <c r="P13"/>
  <c r="N13"/>
  <c r="L13"/>
  <c r="AL13" s="1"/>
  <c r="J13"/>
  <c r="F13"/>
  <c r="AE12"/>
  <c r="AD12"/>
  <c r="AD11" s="1"/>
  <c r="AB11"/>
  <c r="Z11"/>
  <c r="X11"/>
  <c r="V11"/>
  <c r="AQ11" s="1"/>
  <c r="T11"/>
  <c r="R11"/>
  <c r="N11"/>
  <c r="L11"/>
  <c r="AL11" s="1"/>
  <c r="J11"/>
  <c r="F11"/>
  <c r="AE10"/>
  <c r="AD10"/>
  <c r="AD9" s="1"/>
  <c r="AB9"/>
  <c r="Z9"/>
  <c r="AS9" s="1"/>
  <c r="X9"/>
  <c r="V9"/>
  <c r="T9"/>
  <c r="R9"/>
  <c r="AO9" s="1"/>
  <c r="P9"/>
  <c r="L9"/>
  <c r="AL9" s="1"/>
  <c r="J9"/>
  <c r="AK9" s="1"/>
  <c r="F9"/>
  <c r="AE8"/>
  <c r="AD8"/>
  <c r="AD7" s="1"/>
  <c r="AB7"/>
  <c r="Z7"/>
  <c r="X7"/>
  <c r="V7"/>
  <c r="T7"/>
  <c r="R7"/>
  <c r="P7"/>
  <c r="N7"/>
  <c r="J7"/>
  <c r="F7"/>
  <c r="AE6"/>
  <c r="AD6"/>
  <c r="AD5" s="1"/>
  <c r="AB5"/>
  <c r="Z5"/>
  <c r="X5"/>
  <c r="AR5" s="1"/>
  <c r="V5"/>
  <c r="AQ5" s="1"/>
  <c r="T5"/>
  <c r="R5"/>
  <c r="AO5" s="1"/>
  <c r="P5"/>
  <c r="AN5" s="1"/>
  <c r="N5"/>
  <c r="L5"/>
  <c r="AL5" s="1"/>
  <c r="F5"/>
  <c r="G13" l="1"/>
  <c r="AT13" s="1"/>
  <c r="G11"/>
  <c r="AD13"/>
  <c r="G17"/>
  <c r="AS17" s="1"/>
  <c r="AS19"/>
  <c r="AD19"/>
  <c r="G23"/>
  <c r="AQ23" s="1"/>
  <c r="AD23"/>
  <c r="AN13"/>
  <c r="G19"/>
  <c r="G21"/>
  <c r="AT21" s="1"/>
  <c r="AO11"/>
  <c r="AS11"/>
  <c r="AD15"/>
  <c r="AT11"/>
  <c r="AP11"/>
  <c r="AK11"/>
  <c r="AR11"/>
  <c r="AP17"/>
  <c r="AT17"/>
  <c r="AT19"/>
  <c r="AO19"/>
  <c r="AK19"/>
  <c r="G7"/>
  <c r="AR7" s="1"/>
  <c r="AL21"/>
  <c r="AL25" s="1"/>
  <c r="H7" s="1"/>
  <c r="G15"/>
  <c r="AR15" s="1"/>
  <c r="G5"/>
  <c r="AM5" s="1"/>
  <c r="G9"/>
  <c r="AT9" s="1"/>
  <c r="AM11"/>
  <c r="AM19"/>
  <c r="AT7"/>
  <c r="AM13"/>
  <c r="AR17"/>
  <c r="AP9"/>
  <c r="AK13"/>
  <c r="AP13"/>
  <c r="AO17"/>
  <c r="AO21"/>
  <c r="AK17" l="1"/>
  <c r="AM21"/>
  <c r="AK7"/>
  <c r="AN17"/>
  <c r="AR21"/>
  <c r="AP5"/>
  <c r="AH17"/>
  <c r="AT5"/>
  <c r="AT25" s="1"/>
  <c r="H23" s="1"/>
  <c r="AN9"/>
  <c r="AH23"/>
  <c r="AH15"/>
  <c r="AH7"/>
  <c r="AH21"/>
  <c r="AH13"/>
  <c r="AR23"/>
  <c r="AH19"/>
  <c r="AP3"/>
  <c r="AN3"/>
  <c r="AS5"/>
  <c r="AS15"/>
  <c r="AN7"/>
  <c r="AH9"/>
  <c r="AH5"/>
  <c r="AO7"/>
  <c r="AO25" s="1"/>
  <c r="H13" s="1"/>
  <c r="AS7"/>
  <c r="AM7"/>
  <c r="AM25" s="1"/>
  <c r="H9" s="1"/>
  <c r="AQ7"/>
  <c r="AH11"/>
  <c r="AR9"/>
  <c r="AR25" s="1"/>
  <c r="H19" s="1"/>
  <c r="AP7"/>
  <c r="AT15"/>
  <c r="AQ9"/>
  <c r="AK25"/>
  <c r="H5" s="1"/>
  <c r="AN25" l="1"/>
  <c r="H11" s="1"/>
  <c r="AP25"/>
  <c r="H15" s="1"/>
  <c r="AS25"/>
  <c r="H21" s="1"/>
  <c r="AQ25"/>
  <c r="H17" s="1"/>
  <c r="AI7" s="1"/>
  <c r="AI11" l="1"/>
  <c r="AI23"/>
  <c r="AI17"/>
  <c r="AI21"/>
  <c r="AO3"/>
  <c r="AI19"/>
  <c r="AI9"/>
  <c r="AI5"/>
  <c r="AI15"/>
  <c r="AI13"/>
  <c r="A45" i="11" l="1"/>
  <c r="BK44"/>
  <c r="BJ44"/>
  <c r="BI44"/>
  <c r="BH44"/>
  <c r="BG44"/>
  <c r="BF44"/>
  <c r="BE44"/>
  <c r="BD44"/>
  <c r="BC44"/>
  <c r="BB44"/>
  <c r="BA44"/>
  <c r="BL44" s="1"/>
  <c r="AY44"/>
  <c r="AX44"/>
  <c r="AW44"/>
  <c r="AV44"/>
  <c r="AU44"/>
  <c r="AT44"/>
  <c r="AS44"/>
  <c r="AR44"/>
  <c r="AQ44"/>
  <c r="AP44"/>
  <c r="AO44"/>
  <c r="M44" s="1"/>
  <c r="I44" s="1"/>
  <c r="F44" s="1"/>
  <c r="E44" s="1"/>
  <c r="BK43"/>
  <c r="BJ43"/>
  <c r="BI43"/>
  <c r="BH43"/>
  <c r="BG43"/>
  <c r="BF43"/>
  <c r="BE43"/>
  <c r="BD43"/>
  <c r="BC43"/>
  <c r="BB43"/>
  <c r="BA43"/>
  <c r="AY43"/>
  <c r="AX43"/>
  <c r="AW43"/>
  <c r="AV43"/>
  <c r="AU43"/>
  <c r="AT43"/>
  <c r="AS43"/>
  <c r="AR43"/>
  <c r="AQ43"/>
  <c r="AP43"/>
  <c r="AO43"/>
  <c r="BK42"/>
  <c r="BJ42"/>
  <c r="BI42"/>
  <c r="BH42"/>
  <c r="BG42"/>
  <c r="BF42"/>
  <c r="BE42"/>
  <c r="BD42"/>
  <c r="BC42"/>
  <c r="BB42"/>
  <c r="BA42"/>
  <c r="AY42"/>
  <c r="AX42"/>
  <c r="AW42"/>
  <c r="AV42"/>
  <c r="AU42"/>
  <c r="AT42"/>
  <c r="AS42"/>
  <c r="AR42"/>
  <c r="AQ42"/>
  <c r="AP42"/>
  <c r="AO42"/>
  <c r="M42" s="1"/>
  <c r="I42" s="1"/>
  <c r="F42" s="1"/>
  <c r="E42" s="1"/>
  <c r="BK41"/>
  <c r="BJ41"/>
  <c r="BI41"/>
  <c r="BH41"/>
  <c r="BG41"/>
  <c r="BF41"/>
  <c r="BE41"/>
  <c r="BD41"/>
  <c r="BC41"/>
  <c r="BB41"/>
  <c r="BA41"/>
  <c r="AY41"/>
  <c r="AX41"/>
  <c r="AW41"/>
  <c r="AV41"/>
  <c r="AU41"/>
  <c r="AT41"/>
  <c r="AS41"/>
  <c r="AR41"/>
  <c r="AQ41"/>
  <c r="AP41"/>
  <c r="AO41"/>
  <c r="M41" s="1"/>
  <c r="I41" s="1"/>
  <c r="F41" s="1"/>
  <c r="E41" s="1"/>
  <c r="BK40"/>
  <c r="BJ40"/>
  <c r="BI40"/>
  <c r="BH40"/>
  <c r="BG40"/>
  <c r="BF40"/>
  <c r="BE40"/>
  <c r="BD40"/>
  <c r="BC40"/>
  <c r="BB40"/>
  <c r="BA40"/>
  <c r="AY40"/>
  <c r="AX40"/>
  <c r="AW40"/>
  <c r="AV40"/>
  <c r="AU40"/>
  <c r="AT40"/>
  <c r="AS40"/>
  <c r="AR40"/>
  <c r="AQ40"/>
  <c r="AP40"/>
  <c r="AO40"/>
  <c r="BK39"/>
  <c r="BJ39"/>
  <c r="BI39"/>
  <c r="BH39"/>
  <c r="BG39"/>
  <c r="BF39"/>
  <c r="BE39"/>
  <c r="BD39"/>
  <c r="BC39"/>
  <c r="BB39"/>
  <c r="BA39"/>
  <c r="AY39"/>
  <c r="AX39"/>
  <c r="AW39"/>
  <c r="AV39"/>
  <c r="AU39"/>
  <c r="AT39"/>
  <c r="AS39"/>
  <c r="AR39"/>
  <c r="AQ39"/>
  <c r="AP39"/>
  <c r="AO39"/>
  <c r="BK38"/>
  <c r="BJ38"/>
  <c r="BI38"/>
  <c r="BH38"/>
  <c r="BG38"/>
  <c r="BF38"/>
  <c r="BE38"/>
  <c r="BD38"/>
  <c r="BC38"/>
  <c r="BB38"/>
  <c r="BA38"/>
  <c r="AY38"/>
  <c r="AX38"/>
  <c r="AW38"/>
  <c r="AV38"/>
  <c r="AU38"/>
  <c r="AT38"/>
  <c r="AS38"/>
  <c r="AR38"/>
  <c r="AQ38"/>
  <c r="AP38"/>
  <c r="AO38"/>
  <c r="BK37"/>
  <c r="BJ37"/>
  <c r="BI37"/>
  <c r="BH37"/>
  <c r="BG37"/>
  <c r="BF37"/>
  <c r="BE37"/>
  <c r="BD37"/>
  <c r="BC37"/>
  <c r="BB37"/>
  <c r="BA37"/>
  <c r="BL37" s="1"/>
  <c r="AY37"/>
  <c r="AX37"/>
  <c r="AW37"/>
  <c r="AV37"/>
  <c r="AU37"/>
  <c r="AT37"/>
  <c r="AS37"/>
  <c r="AR37"/>
  <c r="AQ37"/>
  <c r="AP37"/>
  <c r="AO37"/>
  <c r="BK36"/>
  <c r="BJ36"/>
  <c r="BI36"/>
  <c r="BH36"/>
  <c r="BG36"/>
  <c r="BF36"/>
  <c r="BE36"/>
  <c r="BD36"/>
  <c r="BC36"/>
  <c r="BB36"/>
  <c r="BA36"/>
  <c r="AY36"/>
  <c r="AX36"/>
  <c r="AW36"/>
  <c r="AV36"/>
  <c r="AU36"/>
  <c r="AT36"/>
  <c r="AS36"/>
  <c r="AR36"/>
  <c r="AQ36"/>
  <c r="AP36"/>
  <c r="AO36"/>
  <c r="BK35"/>
  <c r="BJ35"/>
  <c r="BI35"/>
  <c r="BH35"/>
  <c r="BG35"/>
  <c r="BF35"/>
  <c r="BE35"/>
  <c r="BD35"/>
  <c r="BC35"/>
  <c r="BB35"/>
  <c r="BA35"/>
  <c r="AY35"/>
  <c r="AX35"/>
  <c r="AW35"/>
  <c r="AV35"/>
  <c r="AU35"/>
  <c r="AT35"/>
  <c r="AS35"/>
  <c r="AR35"/>
  <c r="AQ35"/>
  <c r="AP35"/>
  <c r="AO35"/>
  <c r="BK34"/>
  <c r="BJ34"/>
  <c r="BI34"/>
  <c r="BH34"/>
  <c r="BG34"/>
  <c r="BF34"/>
  <c r="BE34"/>
  <c r="BD34"/>
  <c r="BC34"/>
  <c r="BB34"/>
  <c r="BA34"/>
  <c r="AY34"/>
  <c r="AX34"/>
  <c r="AW34"/>
  <c r="AV34"/>
  <c r="AU34"/>
  <c r="AT34"/>
  <c r="AS34"/>
  <c r="AR34"/>
  <c r="AQ34"/>
  <c r="AP34"/>
  <c r="AO34"/>
  <c r="BK33"/>
  <c r="BJ33"/>
  <c r="BI33"/>
  <c r="BH33"/>
  <c r="BG33"/>
  <c r="BF33"/>
  <c r="BE33"/>
  <c r="BD33"/>
  <c r="BC33"/>
  <c r="BB33"/>
  <c r="BA33"/>
  <c r="BL33" s="1"/>
  <c r="AY33"/>
  <c r="AX33"/>
  <c r="AW33"/>
  <c r="AV33"/>
  <c r="AU33"/>
  <c r="AT33"/>
  <c r="AS33"/>
  <c r="AR33"/>
  <c r="AQ33"/>
  <c r="AP33"/>
  <c r="AO33"/>
  <c r="BK32"/>
  <c r="BJ32"/>
  <c r="BI32"/>
  <c r="BH32"/>
  <c r="BG32"/>
  <c r="BF32"/>
  <c r="BE32"/>
  <c r="BD32"/>
  <c r="BC32"/>
  <c r="BB32"/>
  <c r="BA32"/>
  <c r="AY32"/>
  <c r="AX32"/>
  <c r="AW32"/>
  <c r="AV32"/>
  <c r="AU32"/>
  <c r="AT32"/>
  <c r="AS32"/>
  <c r="AR32"/>
  <c r="AQ32"/>
  <c r="AP32"/>
  <c r="AO32"/>
  <c r="BK31"/>
  <c r="BJ31"/>
  <c r="BI31"/>
  <c r="BH31"/>
  <c r="BG31"/>
  <c r="BF31"/>
  <c r="BE31"/>
  <c r="BD31"/>
  <c r="BC31"/>
  <c r="BB31"/>
  <c r="BA31"/>
  <c r="BL31" s="1"/>
  <c r="AY31"/>
  <c r="AX31"/>
  <c r="AW31"/>
  <c r="AV31"/>
  <c r="AU31"/>
  <c r="AT31"/>
  <c r="AS31"/>
  <c r="AR31"/>
  <c r="AQ31"/>
  <c r="AP31"/>
  <c r="AO31"/>
  <c r="BK30"/>
  <c r="BJ30"/>
  <c r="BI30"/>
  <c r="BH30"/>
  <c r="BG30"/>
  <c r="BF30"/>
  <c r="BE30"/>
  <c r="BD30"/>
  <c r="BC30"/>
  <c r="BB30"/>
  <c r="BA30"/>
  <c r="AY30"/>
  <c r="AX30"/>
  <c r="AW30"/>
  <c r="AV30"/>
  <c r="AU30"/>
  <c r="AT30"/>
  <c r="AS30"/>
  <c r="AR30"/>
  <c r="AQ30"/>
  <c r="AP30"/>
  <c r="AO30"/>
  <c r="BK29"/>
  <c r="BJ29"/>
  <c r="BI29"/>
  <c r="BH29"/>
  <c r="BG29"/>
  <c r="BF29"/>
  <c r="BE29"/>
  <c r="BD29"/>
  <c r="BC29"/>
  <c r="BB29"/>
  <c r="BA29"/>
  <c r="BL29" s="1"/>
  <c r="AY29"/>
  <c r="AX29"/>
  <c r="AW29"/>
  <c r="AV29"/>
  <c r="AU29"/>
  <c r="AT29"/>
  <c r="AS29"/>
  <c r="AR29"/>
  <c r="AQ29"/>
  <c r="AP29"/>
  <c r="AO29"/>
  <c r="BK28"/>
  <c r="BJ28"/>
  <c r="BI28"/>
  <c r="BH28"/>
  <c r="BG28"/>
  <c r="BF28"/>
  <c r="BE28"/>
  <c r="BD28"/>
  <c r="BC28"/>
  <c r="BB28"/>
  <c r="BA28"/>
  <c r="AY28"/>
  <c r="AX28"/>
  <c r="AW28"/>
  <c r="AV28"/>
  <c r="AU28"/>
  <c r="AT28"/>
  <c r="AS28"/>
  <c r="AR28"/>
  <c r="AQ28"/>
  <c r="AP28"/>
  <c r="AO28"/>
  <c r="BK27"/>
  <c r="BJ27"/>
  <c r="BI27"/>
  <c r="BH27"/>
  <c r="BG27"/>
  <c r="BF27"/>
  <c r="BE27"/>
  <c r="BD27"/>
  <c r="BC27"/>
  <c r="BB27"/>
  <c r="BA27"/>
  <c r="AY27"/>
  <c r="AX27"/>
  <c r="AW27"/>
  <c r="AV27"/>
  <c r="AU27"/>
  <c r="AT27"/>
  <c r="AS27"/>
  <c r="AR27"/>
  <c r="AQ27"/>
  <c r="AP27"/>
  <c r="AO27"/>
  <c r="BK26"/>
  <c r="BJ26"/>
  <c r="BI26"/>
  <c r="BH26"/>
  <c r="BG26"/>
  <c r="BF26"/>
  <c r="BE26"/>
  <c r="BD26"/>
  <c r="BC26"/>
  <c r="BB26"/>
  <c r="BA26"/>
  <c r="AY26"/>
  <c r="AX26"/>
  <c r="AW26"/>
  <c r="AV26"/>
  <c r="AU26"/>
  <c r="AT26"/>
  <c r="AS26"/>
  <c r="AR26"/>
  <c r="AQ26"/>
  <c r="AP26"/>
  <c r="AO26"/>
  <c r="BK25"/>
  <c r="BJ25"/>
  <c r="BI25"/>
  <c r="BH25"/>
  <c r="BG25"/>
  <c r="BF25"/>
  <c r="BE25"/>
  <c r="BD25"/>
  <c r="BC25"/>
  <c r="BB25"/>
  <c r="BA25"/>
  <c r="BL25" s="1"/>
  <c r="AY25"/>
  <c r="AX25"/>
  <c r="AW25"/>
  <c r="AV25"/>
  <c r="AU25"/>
  <c r="AT25"/>
  <c r="AS25"/>
  <c r="AR25"/>
  <c r="AQ25"/>
  <c r="AP25"/>
  <c r="AO25"/>
  <c r="BK24"/>
  <c r="BJ24"/>
  <c r="BI24"/>
  <c r="BH24"/>
  <c r="BG24"/>
  <c r="BF24"/>
  <c r="BE24"/>
  <c r="BD24"/>
  <c r="BC24"/>
  <c r="BB24"/>
  <c r="BA24"/>
  <c r="AY24"/>
  <c r="AX24"/>
  <c r="AW24"/>
  <c r="AV24"/>
  <c r="AU24"/>
  <c r="AT24"/>
  <c r="AS24"/>
  <c r="AR24"/>
  <c r="AQ24"/>
  <c r="AP24"/>
  <c r="AO24"/>
  <c r="BK23"/>
  <c r="BJ23"/>
  <c r="BI23"/>
  <c r="BH23"/>
  <c r="BG23"/>
  <c r="BF23"/>
  <c r="BE23"/>
  <c r="BD23"/>
  <c r="BC23"/>
  <c r="BB23"/>
  <c r="BA23"/>
  <c r="BL23" s="1"/>
  <c r="AY23"/>
  <c r="AX23"/>
  <c r="AW23"/>
  <c r="AV23"/>
  <c r="AU23"/>
  <c r="AT23"/>
  <c r="AS23"/>
  <c r="AR23"/>
  <c r="AQ23"/>
  <c r="AP23"/>
  <c r="AO23"/>
  <c r="BK22"/>
  <c r="BJ22"/>
  <c r="BI22"/>
  <c r="BH22"/>
  <c r="BG22"/>
  <c r="BF22"/>
  <c r="BE22"/>
  <c r="BD22"/>
  <c r="BC22"/>
  <c r="BB22"/>
  <c r="BA22"/>
  <c r="AY22"/>
  <c r="AX22"/>
  <c r="AW22"/>
  <c r="AV22"/>
  <c r="AU22"/>
  <c r="AT22"/>
  <c r="AS22"/>
  <c r="AR22"/>
  <c r="AQ22"/>
  <c r="AP22"/>
  <c r="AO22"/>
  <c r="BK21"/>
  <c r="BJ21"/>
  <c r="BI21"/>
  <c r="BH21"/>
  <c r="BG21"/>
  <c r="BF21"/>
  <c r="BE21"/>
  <c r="BD21"/>
  <c r="BC21"/>
  <c r="BB21"/>
  <c r="BA21"/>
  <c r="BL21" s="1"/>
  <c r="AY21"/>
  <c r="AX21"/>
  <c r="AW21"/>
  <c r="AV21"/>
  <c r="AU21"/>
  <c r="AT21"/>
  <c r="AS21"/>
  <c r="AR21"/>
  <c r="AQ21"/>
  <c r="AP21"/>
  <c r="AO21"/>
  <c r="BK20"/>
  <c r="BJ20"/>
  <c r="BI20"/>
  <c r="BH20"/>
  <c r="BG20"/>
  <c r="BF20"/>
  <c r="BE20"/>
  <c r="BD20"/>
  <c r="BC20"/>
  <c r="BB20"/>
  <c r="BA20"/>
  <c r="AY20"/>
  <c r="AX20"/>
  <c r="AW20"/>
  <c r="AV20"/>
  <c r="AU20"/>
  <c r="AT20"/>
  <c r="AS20"/>
  <c r="AR20"/>
  <c r="AQ20"/>
  <c r="AP20"/>
  <c r="AO20"/>
  <c r="BK19"/>
  <c r="BJ19"/>
  <c r="BI19"/>
  <c r="BH19"/>
  <c r="BG19"/>
  <c r="BF19"/>
  <c r="BE19"/>
  <c r="BD19"/>
  <c r="BC19"/>
  <c r="BB19"/>
  <c r="BA19"/>
  <c r="AY19"/>
  <c r="AX19"/>
  <c r="AW19"/>
  <c r="AV19"/>
  <c r="AU19"/>
  <c r="AT19"/>
  <c r="AS19"/>
  <c r="AR19"/>
  <c r="M19" s="1"/>
  <c r="I19" s="1"/>
  <c r="F19" s="1"/>
  <c r="E19" s="1"/>
  <c r="AQ19"/>
  <c r="AP19"/>
  <c r="AO19"/>
  <c r="BK18"/>
  <c r="BJ18"/>
  <c r="BI18"/>
  <c r="BH18"/>
  <c r="BG18"/>
  <c r="BF18"/>
  <c r="BE18"/>
  <c r="BD18"/>
  <c r="BC18"/>
  <c r="BB18"/>
  <c r="BA18"/>
  <c r="AY18"/>
  <c r="AX18"/>
  <c r="AW18"/>
  <c r="AV18"/>
  <c r="AU18"/>
  <c r="AT18"/>
  <c r="AS18"/>
  <c r="AR18"/>
  <c r="AQ18"/>
  <c r="AP18"/>
  <c r="AO18"/>
  <c r="BK17"/>
  <c r="BJ17"/>
  <c r="BI17"/>
  <c r="BH17"/>
  <c r="BG17"/>
  <c r="BF17"/>
  <c r="BE17"/>
  <c r="BD17"/>
  <c r="BC17"/>
  <c r="BB17"/>
  <c r="BA17"/>
  <c r="BL17" s="1"/>
  <c r="AY17"/>
  <c r="AX17"/>
  <c r="AW17"/>
  <c r="AV17"/>
  <c r="AU17"/>
  <c r="AT17"/>
  <c r="AS17"/>
  <c r="AR17"/>
  <c r="AQ17"/>
  <c r="AP17"/>
  <c r="AO17"/>
  <c r="BK16"/>
  <c r="BJ16"/>
  <c r="BI16"/>
  <c r="BH16"/>
  <c r="BG16"/>
  <c r="BF16"/>
  <c r="BE16"/>
  <c r="BD16"/>
  <c r="BC16"/>
  <c r="BB16"/>
  <c r="BA16"/>
  <c r="AY16"/>
  <c r="AX16"/>
  <c r="AW16"/>
  <c r="AV16"/>
  <c r="AU16"/>
  <c r="AT16"/>
  <c r="AS16"/>
  <c r="AR16"/>
  <c r="AQ16"/>
  <c r="AP16"/>
  <c r="AO16"/>
  <c r="BK15"/>
  <c r="BJ15"/>
  <c r="BI15"/>
  <c r="BH15"/>
  <c r="BG15"/>
  <c r="BF15"/>
  <c r="BE15"/>
  <c r="BD15"/>
  <c r="BC15"/>
  <c r="BB15"/>
  <c r="BA15"/>
  <c r="AY15"/>
  <c r="AX15"/>
  <c r="AW15"/>
  <c r="AV15"/>
  <c r="AU15"/>
  <c r="AT15"/>
  <c r="AS15"/>
  <c r="AR15"/>
  <c r="M15" s="1"/>
  <c r="I15" s="1"/>
  <c r="F15" s="1"/>
  <c r="E15" s="1"/>
  <c r="AQ15"/>
  <c r="AP15"/>
  <c r="AO15"/>
  <c r="BK14"/>
  <c r="BJ14"/>
  <c r="BI14"/>
  <c r="BH14"/>
  <c r="BG14"/>
  <c r="BF14"/>
  <c r="BE14"/>
  <c r="BD14"/>
  <c r="BC14"/>
  <c r="BB14"/>
  <c r="BA14"/>
  <c r="AY14"/>
  <c r="AX14"/>
  <c r="AW14"/>
  <c r="AV14"/>
  <c r="AU14"/>
  <c r="AT14"/>
  <c r="AS14"/>
  <c r="AR14"/>
  <c r="AQ14"/>
  <c r="AP14"/>
  <c r="AO14"/>
  <c r="BK13"/>
  <c r="BJ13"/>
  <c r="BI13"/>
  <c r="BH13"/>
  <c r="BG13"/>
  <c r="BF13"/>
  <c r="BE13"/>
  <c r="BD13"/>
  <c r="BC13"/>
  <c r="BB13"/>
  <c r="BA13"/>
  <c r="BL13" s="1"/>
  <c r="AY13"/>
  <c r="AX13"/>
  <c r="AW13"/>
  <c r="AV13"/>
  <c r="AU13"/>
  <c r="AT13"/>
  <c r="AS13"/>
  <c r="AR13"/>
  <c r="AQ13"/>
  <c r="AP13"/>
  <c r="AO13"/>
  <c r="BK12"/>
  <c r="BJ12"/>
  <c r="BI12"/>
  <c r="BH12"/>
  <c r="BG12"/>
  <c r="BF12"/>
  <c r="BE12"/>
  <c r="BD12"/>
  <c r="BC12"/>
  <c r="BB12"/>
  <c r="BA12"/>
  <c r="AY12"/>
  <c r="AX12"/>
  <c r="AW12"/>
  <c r="AV12"/>
  <c r="AU12"/>
  <c r="AT12"/>
  <c r="AS12"/>
  <c r="AR12"/>
  <c r="AQ12"/>
  <c r="AP12"/>
  <c r="AO12"/>
  <c r="BK11"/>
  <c r="BJ11"/>
  <c r="BI11"/>
  <c r="BH11"/>
  <c r="BG11"/>
  <c r="BF11"/>
  <c r="BE11"/>
  <c r="BD11"/>
  <c r="BC11"/>
  <c r="BB11"/>
  <c r="BA11"/>
  <c r="BL11" s="1"/>
  <c r="AY11"/>
  <c r="AX11"/>
  <c r="AW11"/>
  <c r="AV11"/>
  <c r="AU11"/>
  <c r="AT11"/>
  <c r="AS11"/>
  <c r="AR11"/>
  <c r="M11" s="1"/>
  <c r="I11" s="1"/>
  <c r="AQ11"/>
  <c r="AP11"/>
  <c r="AO11"/>
  <c r="BK10"/>
  <c r="BJ10"/>
  <c r="BI10"/>
  <c r="BH10"/>
  <c r="BG10"/>
  <c r="BF10"/>
  <c r="BE10"/>
  <c r="BD10"/>
  <c r="BC10"/>
  <c r="BB10"/>
  <c r="BA10"/>
  <c r="AY10"/>
  <c r="AX10"/>
  <c r="AW10"/>
  <c r="AV10"/>
  <c r="AU10"/>
  <c r="AT10"/>
  <c r="AS10"/>
  <c r="AR10"/>
  <c r="AQ10"/>
  <c r="AP10"/>
  <c r="AO10"/>
  <c r="BK9"/>
  <c r="BJ9"/>
  <c r="BI9"/>
  <c r="BH9"/>
  <c r="BG9"/>
  <c r="BF9"/>
  <c r="BE9"/>
  <c r="BD9"/>
  <c r="BC9"/>
  <c r="BB9"/>
  <c r="BA9"/>
  <c r="BL9" s="1"/>
  <c r="AY9"/>
  <c r="AX9"/>
  <c r="AW9"/>
  <c r="AV9"/>
  <c r="AU9"/>
  <c r="AT9"/>
  <c r="AS9"/>
  <c r="AR9"/>
  <c r="AQ9"/>
  <c r="AP9"/>
  <c r="AO9"/>
  <c r="BK8"/>
  <c r="BJ8"/>
  <c r="BI8"/>
  <c r="BH8"/>
  <c r="BG8"/>
  <c r="BF8"/>
  <c r="BE8"/>
  <c r="BD8"/>
  <c r="BC8"/>
  <c r="BB8"/>
  <c r="BA8"/>
  <c r="AY8"/>
  <c r="AX8"/>
  <c r="AW8"/>
  <c r="AV8"/>
  <c r="AU8"/>
  <c r="AT8"/>
  <c r="AS8"/>
  <c r="AR8"/>
  <c r="AQ8"/>
  <c r="AP8"/>
  <c r="AO8"/>
  <c r="BK7"/>
  <c r="BJ7"/>
  <c r="BI7"/>
  <c r="BH7"/>
  <c r="BG7"/>
  <c r="BF7"/>
  <c r="BE7"/>
  <c r="BD7"/>
  <c r="BC7"/>
  <c r="BB7"/>
  <c r="BA7"/>
  <c r="BN7" s="1"/>
  <c r="AY7"/>
  <c r="AX7"/>
  <c r="AW7"/>
  <c r="AV7"/>
  <c r="AU7"/>
  <c r="AT7"/>
  <c r="AS7"/>
  <c r="AR7"/>
  <c r="AQ7"/>
  <c r="AP7"/>
  <c r="AO7"/>
  <c r="BK6"/>
  <c r="BJ6"/>
  <c r="BI6"/>
  <c r="BH6"/>
  <c r="BG6"/>
  <c r="BF6"/>
  <c r="BE6"/>
  <c r="BD6"/>
  <c r="BC6"/>
  <c r="BB6"/>
  <c r="BA6"/>
  <c r="AY6"/>
  <c r="AX6"/>
  <c r="AW6"/>
  <c r="AV6"/>
  <c r="AU6"/>
  <c r="AT6"/>
  <c r="AS6"/>
  <c r="AR6"/>
  <c r="AQ6"/>
  <c r="AP6"/>
  <c r="AO6"/>
  <c r="BK5"/>
  <c r="BJ5"/>
  <c r="BI5"/>
  <c r="BH5"/>
  <c r="BG5"/>
  <c r="BF5"/>
  <c r="BE5"/>
  <c r="BD5"/>
  <c r="BC5"/>
  <c r="BB5"/>
  <c r="BA5"/>
  <c r="AY5"/>
  <c r="AX5"/>
  <c r="AW5"/>
  <c r="AV5"/>
  <c r="AU5"/>
  <c r="AT5"/>
  <c r="AS5"/>
  <c r="AR5"/>
  <c r="AQ5"/>
  <c r="AP5"/>
  <c r="AO5"/>
  <c r="M5"/>
  <c r="I5" s="1"/>
  <c r="F5" s="1"/>
  <c r="E5" s="1"/>
  <c r="AX1"/>
  <c r="BN43" s="1"/>
  <c r="AQ1"/>
  <c r="AU1" s="1"/>
  <c r="A69" i="7"/>
  <c r="BK68"/>
  <c r="BJ68"/>
  <c r="BI68"/>
  <c r="BH68"/>
  <c r="BG68"/>
  <c r="BF68"/>
  <c r="BE68"/>
  <c r="BD68"/>
  <c r="BC68"/>
  <c r="BB68"/>
  <c r="BA68"/>
  <c r="BL68" s="1"/>
  <c r="AY68"/>
  <c r="AX68"/>
  <c r="AW68"/>
  <c r="AV68"/>
  <c r="AU68"/>
  <c r="AT68"/>
  <c r="AS68"/>
  <c r="AR68"/>
  <c r="AQ68"/>
  <c r="AP68"/>
  <c r="AO68"/>
  <c r="M68" s="1"/>
  <c r="I68" s="1"/>
  <c r="F68" s="1"/>
  <c r="E68" s="1"/>
  <c r="BK67"/>
  <c r="BJ67"/>
  <c r="BI67"/>
  <c r="BH67"/>
  <c r="BG67"/>
  <c r="BF67"/>
  <c r="BE67"/>
  <c r="BD67"/>
  <c r="BC67"/>
  <c r="BB67"/>
  <c r="BA67"/>
  <c r="BL67" s="1"/>
  <c r="AY67"/>
  <c r="AX67"/>
  <c r="AW67"/>
  <c r="AV67"/>
  <c r="AU67"/>
  <c r="AT67"/>
  <c r="AS67"/>
  <c r="AR67"/>
  <c r="AQ67"/>
  <c r="AP67"/>
  <c r="AO67"/>
  <c r="M67" s="1"/>
  <c r="I67" s="1"/>
  <c r="F67" s="1"/>
  <c r="E67" s="1"/>
  <c r="BK66"/>
  <c r="BJ66"/>
  <c r="BI66"/>
  <c r="BH66"/>
  <c r="BG66"/>
  <c r="BF66"/>
  <c r="BE66"/>
  <c r="BD66"/>
  <c r="BL66" s="1"/>
  <c r="BC66"/>
  <c r="BB66"/>
  <c r="BA66"/>
  <c r="AY66"/>
  <c r="AX66"/>
  <c r="AW66"/>
  <c r="AV66"/>
  <c r="AU66"/>
  <c r="AT66"/>
  <c r="AS66"/>
  <c r="AR66"/>
  <c r="AQ66"/>
  <c r="M66" s="1"/>
  <c r="I66" s="1"/>
  <c r="F66" s="1"/>
  <c r="E66" s="1"/>
  <c r="AP66"/>
  <c r="AO66"/>
  <c r="BK65"/>
  <c r="BJ65"/>
  <c r="BI65"/>
  <c r="BH65"/>
  <c r="BG65"/>
  <c r="BF65"/>
  <c r="BE65"/>
  <c r="BD65"/>
  <c r="BC65"/>
  <c r="BB65"/>
  <c r="BA65"/>
  <c r="BL65" s="1"/>
  <c r="AY65"/>
  <c r="AX65"/>
  <c r="AW65"/>
  <c r="AV65"/>
  <c r="AU65"/>
  <c r="AT65"/>
  <c r="AS65"/>
  <c r="AR65"/>
  <c r="AQ65"/>
  <c r="AP65"/>
  <c r="AO65"/>
  <c r="M65"/>
  <c r="I65" s="1"/>
  <c r="F65" s="1"/>
  <c r="E65" s="1"/>
  <c r="BK64"/>
  <c r="BJ64"/>
  <c r="BI64"/>
  <c r="BH64"/>
  <c r="BG64"/>
  <c r="BF64"/>
  <c r="BE64"/>
  <c r="BD64"/>
  <c r="BC64"/>
  <c r="BB64"/>
  <c r="BA64"/>
  <c r="BL64" s="1"/>
  <c r="AY64"/>
  <c r="AX64"/>
  <c r="AW64"/>
  <c r="AV64"/>
  <c r="AU64"/>
  <c r="AT64"/>
  <c r="AS64"/>
  <c r="AR64"/>
  <c r="AQ64"/>
  <c r="AP64"/>
  <c r="AO64"/>
  <c r="M64" s="1"/>
  <c r="I64" s="1"/>
  <c r="F64" s="1"/>
  <c r="E64" s="1"/>
  <c r="BK63"/>
  <c r="BJ63"/>
  <c r="BI63"/>
  <c r="BH63"/>
  <c r="BG63"/>
  <c r="BF63"/>
  <c r="BE63"/>
  <c r="BD63"/>
  <c r="BC63"/>
  <c r="BB63"/>
  <c r="BA63"/>
  <c r="BL63" s="1"/>
  <c r="AY63"/>
  <c r="AX63"/>
  <c r="AW63"/>
  <c r="AV63"/>
  <c r="AU63"/>
  <c r="AT63"/>
  <c r="AS63"/>
  <c r="AR63"/>
  <c r="AQ63"/>
  <c r="M63" s="1"/>
  <c r="I63" s="1"/>
  <c r="F63" s="1"/>
  <c r="E63" s="1"/>
  <c r="AP63"/>
  <c r="AO63"/>
  <c r="BK62"/>
  <c r="BJ62"/>
  <c r="BI62"/>
  <c r="BH62"/>
  <c r="BG62"/>
  <c r="BF62"/>
  <c r="BE62"/>
  <c r="BD62"/>
  <c r="BL62" s="1"/>
  <c r="BC62"/>
  <c r="BB62"/>
  <c r="BA62"/>
  <c r="AY62"/>
  <c r="AX62"/>
  <c r="AW62"/>
  <c r="AV62"/>
  <c r="AU62"/>
  <c r="AT62"/>
  <c r="AS62"/>
  <c r="AR62"/>
  <c r="AQ62"/>
  <c r="M62" s="1"/>
  <c r="I62" s="1"/>
  <c r="F62" s="1"/>
  <c r="E62" s="1"/>
  <c r="AP62"/>
  <c r="AO62"/>
  <c r="BK61"/>
  <c r="BJ61"/>
  <c r="BI61"/>
  <c r="BH61"/>
  <c r="BG61"/>
  <c r="BF61"/>
  <c r="BE61"/>
  <c r="BD61"/>
  <c r="BC61"/>
  <c r="BB61"/>
  <c r="BA61"/>
  <c r="BL61" s="1"/>
  <c r="AY61"/>
  <c r="AX61"/>
  <c r="AW61"/>
  <c r="AV61"/>
  <c r="AU61"/>
  <c r="AT61"/>
  <c r="AS61"/>
  <c r="AR61"/>
  <c r="AQ61"/>
  <c r="AP61"/>
  <c r="AO61"/>
  <c r="M61"/>
  <c r="I61" s="1"/>
  <c r="F61" s="1"/>
  <c r="E61" s="1"/>
  <c r="BK60"/>
  <c r="BJ60"/>
  <c r="BI60"/>
  <c r="BH60"/>
  <c r="BG60"/>
  <c r="BF60"/>
  <c r="BE60"/>
  <c r="BD60"/>
  <c r="BC60"/>
  <c r="BB60"/>
  <c r="BA60"/>
  <c r="BL60" s="1"/>
  <c r="AY60"/>
  <c r="AX60"/>
  <c r="AW60"/>
  <c r="AV60"/>
  <c r="AU60"/>
  <c r="AT60"/>
  <c r="AS60"/>
  <c r="AR60"/>
  <c r="AQ60"/>
  <c r="M60" s="1"/>
  <c r="I60" s="1"/>
  <c r="F60" s="1"/>
  <c r="E60" s="1"/>
  <c r="AP60"/>
  <c r="AO60"/>
  <c r="BK59"/>
  <c r="BJ59"/>
  <c r="BI59"/>
  <c r="BH59"/>
  <c r="BG59"/>
  <c r="BF59"/>
  <c r="BE59"/>
  <c r="BD59"/>
  <c r="BL59" s="1"/>
  <c r="BC59"/>
  <c r="BB59"/>
  <c r="BA59"/>
  <c r="AY59"/>
  <c r="AX59"/>
  <c r="AW59"/>
  <c r="AV59"/>
  <c r="AU59"/>
  <c r="AT59"/>
  <c r="AS59"/>
  <c r="AR59"/>
  <c r="AQ59"/>
  <c r="M59" s="1"/>
  <c r="I59" s="1"/>
  <c r="F59" s="1"/>
  <c r="E59" s="1"/>
  <c r="AP59"/>
  <c r="AO59"/>
  <c r="BK58"/>
  <c r="BJ58"/>
  <c r="BI58"/>
  <c r="BH58"/>
  <c r="BG58"/>
  <c r="BF58"/>
  <c r="BE58"/>
  <c r="BD58"/>
  <c r="BC58"/>
  <c r="BB58"/>
  <c r="BA58"/>
  <c r="BL58" s="1"/>
  <c r="AY58"/>
  <c r="AX58"/>
  <c r="AW58"/>
  <c r="AV58"/>
  <c r="AU58"/>
  <c r="AT58"/>
  <c r="AS58"/>
  <c r="AR58"/>
  <c r="AQ58"/>
  <c r="AP58"/>
  <c r="AO58"/>
  <c r="M58"/>
  <c r="I58" s="1"/>
  <c r="F58" s="1"/>
  <c r="E58" s="1"/>
  <c r="BK57"/>
  <c r="BJ57"/>
  <c r="BI57"/>
  <c r="BH57"/>
  <c r="BG57"/>
  <c r="BF57"/>
  <c r="BE57"/>
  <c r="BD57"/>
  <c r="BC57"/>
  <c r="BB57"/>
  <c r="BA57"/>
  <c r="BL57" s="1"/>
  <c r="AY57"/>
  <c r="AX57"/>
  <c r="AW57"/>
  <c r="AV57"/>
  <c r="AU57"/>
  <c r="AT57"/>
  <c r="AS57"/>
  <c r="AR57"/>
  <c r="AQ57"/>
  <c r="AP57"/>
  <c r="AO57"/>
  <c r="M57" s="1"/>
  <c r="I57" s="1"/>
  <c r="F57" s="1"/>
  <c r="E57" s="1"/>
  <c r="BK56"/>
  <c r="BJ56"/>
  <c r="BI56"/>
  <c r="BH56"/>
  <c r="BG56"/>
  <c r="BF56"/>
  <c r="BE56"/>
  <c r="BD56"/>
  <c r="BC56"/>
  <c r="BB56"/>
  <c r="BA56"/>
  <c r="BL56" s="1"/>
  <c r="AY56"/>
  <c r="AX56"/>
  <c r="AW56"/>
  <c r="AV56"/>
  <c r="AU56"/>
  <c r="AT56"/>
  <c r="AS56"/>
  <c r="AR56"/>
  <c r="AQ56"/>
  <c r="M56" s="1"/>
  <c r="I56" s="1"/>
  <c r="F56" s="1"/>
  <c r="E56" s="1"/>
  <c r="AP56"/>
  <c r="AO56"/>
  <c r="BK55"/>
  <c r="BJ55"/>
  <c r="BI55"/>
  <c r="BH55"/>
  <c r="BG55"/>
  <c r="BF55"/>
  <c r="BE55"/>
  <c r="BD55"/>
  <c r="BL55" s="1"/>
  <c r="BC55"/>
  <c r="BB55"/>
  <c r="BA55"/>
  <c r="AY55"/>
  <c r="AX55"/>
  <c r="AW55"/>
  <c r="AV55"/>
  <c r="AU55"/>
  <c r="AT55"/>
  <c r="AS55"/>
  <c r="AR55"/>
  <c r="AQ55"/>
  <c r="M55" s="1"/>
  <c r="I55" s="1"/>
  <c r="F55" s="1"/>
  <c r="E55" s="1"/>
  <c r="AP55"/>
  <c r="AO55"/>
  <c r="BK54"/>
  <c r="BJ54"/>
  <c r="BI54"/>
  <c r="BH54"/>
  <c r="BG54"/>
  <c r="BF54"/>
  <c r="BE54"/>
  <c r="BD54"/>
  <c r="BC54"/>
  <c r="BB54"/>
  <c r="BA54"/>
  <c r="BL54" s="1"/>
  <c r="AY54"/>
  <c r="AX54"/>
  <c r="AW54"/>
  <c r="AV54"/>
  <c r="AU54"/>
  <c r="AT54"/>
  <c r="AS54"/>
  <c r="AR54"/>
  <c r="AQ54"/>
  <c r="AP54"/>
  <c r="AO54"/>
  <c r="M54"/>
  <c r="I54" s="1"/>
  <c r="F54" s="1"/>
  <c r="E54" s="1"/>
  <c r="BK53"/>
  <c r="BJ53"/>
  <c r="BI53"/>
  <c r="BH53"/>
  <c r="BG53"/>
  <c r="BF53"/>
  <c r="BE53"/>
  <c r="BD53"/>
  <c r="BC53"/>
  <c r="BB53"/>
  <c r="BA53"/>
  <c r="BL53" s="1"/>
  <c r="AY53"/>
  <c r="AX53"/>
  <c r="AW53"/>
  <c r="AV53"/>
  <c r="AU53"/>
  <c r="AT53"/>
  <c r="AS53"/>
  <c r="AR53"/>
  <c r="AQ53"/>
  <c r="AP53"/>
  <c r="AO53"/>
  <c r="M53" s="1"/>
  <c r="I53" s="1"/>
  <c r="F53" s="1"/>
  <c r="E53" s="1"/>
  <c r="BK52"/>
  <c r="BJ52"/>
  <c r="BI52"/>
  <c r="BH52"/>
  <c r="BG52"/>
  <c r="BF52"/>
  <c r="BE52"/>
  <c r="BD52"/>
  <c r="BC52"/>
  <c r="BB52"/>
  <c r="BA52"/>
  <c r="BL52" s="1"/>
  <c r="AY52"/>
  <c r="AX52"/>
  <c r="AW52"/>
  <c r="AV52"/>
  <c r="AU52"/>
  <c r="AT52"/>
  <c r="AS52"/>
  <c r="AR52"/>
  <c r="AQ52"/>
  <c r="M52" s="1"/>
  <c r="I52" s="1"/>
  <c r="F52" s="1"/>
  <c r="E52" s="1"/>
  <c r="AP52"/>
  <c r="AO52"/>
  <c r="BK51"/>
  <c r="BJ51"/>
  <c r="BI51"/>
  <c r="BH51"/>
  <c r="BG51"/>
  <c r="BF51"/>
  <c r="BE51"/>
  <c r="BD51"/>
  <c r="BL51" s="1"/>
  <c r="BC51"/>
  <c r="BB51"/>
  <c r="BA51"/>
  <c r="AY51"/>
  <c r="AX51"/>
  <c r="AW51"/>
  <c r="AV51"/>
  <c r="AU51"/>
  <c r="AT51"/>
  <c r="AS51"/>
  <c r="AR51"/>
  <c r="AQ51"/>
  <c r="M51" s="1"/>
  <c r="I51" s="1"/>
  <c r="F51" s="1"/>
  <c r="E51" s="1"/>
  <c r="AP51"/>
  <c r="AO51"/>
  <c r="BK50"/>
  <c r="BJ50"/>
  <c r="BI50"/>
  <c r="BH50"/>
  <c r="BG50"/>
  <c r="BF50"/>
  <c r="BE50"/>
  <c r="BD50"/>
  <c r="BC50"/>
  <c r="BB50"/>
  <c r="BA50"/>
  <c r="BL50" s="1"/>
  <c r="AY50"/>
  <c r="AX50"/>
  <c r="AW50"/>
  <c r="AV50"/>
  <c r="AU50"/>
  <c r="AT50"/>
  <c r="AS50"/>
  <c r="AR50"/>
  <c r="AQ50"/>
  <c r="AP50"/>
  <c r="AO50"/>
  <c r="M50"/>
  <c r="I50" s="1"/>
  <c r="F50" s="1"/>
  <c r="E50" s="1"/>
  <c r="BK49"/>
  <c r="BJ49"/>
  <c r="BI49"/>
  <c r="BH49"/>
  <c r="BG49"/>
  <c r="BF49"/>
  <c r="BE49"/>
  <c r="BD49"/>
  <c r="BC49"/>
  <c r="BB49"/>
  <c r="BA49"/>
  <c r="BL49" s="1"/>
  <c r="AY49"/>
  <c r="AX49"/>
  <c r="AW49"/>
  <c r="AV49"/>
  <c r="AU49"/>
  <c r="AT49"/>
  <c r="AS49"/>
  <c r="AR49"/>
  <c r="AQ49"/>
  <c r="AP49"/>
  <c r="AO49"/>
  <c r="M49" s="1"/>
  <c r="I49" s="1"/>
  <c r="F49" s="1"/>
  <c r="E49" s="1"/>
  <c r="BK48"/>
  <c r="BJ48"/>
  <c r="BI48"/>
  <c r="BH48"/>
  <c r="BG48"/>
  <c r="BF48"/>
  <c r="BE48"/>
  <c r="BD48"/>
  <c r="BC48"/>
  <c r="BB48"/>
  <c r="BA48"/>
  <c r="BL48" s="1"/>
  <c r="AY48"/>
  <c r="AX48"/>
  <c r="AW48"/>
  <c r="AV48"/>
  <c r="AU48"/>
  <c r="AT48"/>
  <c r="AS48"/>
  <c r="AR48"/>
  <c r="AQ48"/>
  <c r="M48" s="1"/>
  <c r="I48" s="1"/>
  <c r="F48" s="1"/>
  <c r="E48" s="1"/>
  <c r="AP48"/>
  <c r="AO48"/>
  <c r="BK47"/>
  <c r="BJ47"/>
  <c r="BI47"/>
  <c r="BH47"/>
  <c r="BG47"/>
  <c r="BF47"/>
  <c r="BE47"/>
  <c r="BD47"/>
  <c r="BC47"/>
  <c r="BB47"/>
  <c r="BA47"/>
  <c r="BL47" s="1"/>
  <c r="AY47"/>
  <c r="AX47"/>
  <c r="AW47"/>
  <c r="AV47"/>
  <c r="AU47"/>
  <c r="AT47"/>
  <c r="AS47"/>
  <c r="AR47"/>
  <c r="AQ47"/>
  <c r="AP47"/>
  <c r="AO47"/>
  <c r="M47"/>
  <c r="I47" s="1"/>
  <c r="F47" s="1"/>
  <c r="E47" s="1"/>
  <c r="BK46"/>
  <c r="BJ46"/>
  <c r="BI46"/>
  <c r="BH46"/>
  <c r="BG46"/>
  <c r="BF46"/>
  <c r="BE46"/>
  <c r="BD46"/>
  <c r="BC46"/>
  <c r="BB46"/>
  <c r="BA46"/>
  <c r="BL46" s="1"/>
  <c r="AY46"/>
  <c r="AX46"/>
  <c r="AW46"/>
  <c r="AV46"/>
  <c r="AU46"/>
  <c r="AT46"/>
  <c r="AS46"/>
  <c r="AR46"/>
  <c r="AQ46"/>
  <c r="AP46"/>
  <c r="AO46"/>
  <c r="M46" s="1"/>
  <c r="I46" s="1"/>
  <c r="F46" s="1"/>
  <c r="E46" s="1"/>
  <c r="BK45"/>
  <c r="BJ45"/>
  <c r="BI45"/>
  <c r="BH45"/>
  <c r="BG45"/>
  <c r="BF45"/>
  <c r="BE45"/>
  <c r="BD45"/>
  <c r="BC45"/>
  <c r="BB45"/>
  <c r="BA45"/>
  <c r="BL45" s="1"/>
  <c r="AY45"/>
  <c r="AX45"/>
  <c r="AW45"/>
  <c r="AV45"/>
  <c r="AU45"/>
  <c r="AT45"/>
  <c r="AS45"/>
  <c r="AR45"/>
  <c r="AQ45"/>
  <c r="AP45"/>
  <c r="AO45"/>
  <c r="M45" s="1"/>
  <c r="I45" s="1"/>
  <c r="F45" s="1"/>
  <c r="E45" s="1"/>
  <c r="BK44"/>
  <c r="BJ44"/>
  <c r="BI44"/>
  <c r="BH44"/>
  <c r="BG44"/>
  <c r="BF44"/>
  <c r="BE44"/>
  <c r="BD44"/>
  <c r="BL44" s="1"/>
  <c r="BC44"/>
  <c r="BB44"/>
  <c r="BA44"/>
  <c r="AY44"/>
  <c r="AX44"/>
  <c r="AW44"/>
  <c r="AV44"/>
  <c r="AU44"/>
  <c r="AT44"/>
  <c r="AS44"/>
  <c r="AR44"/>
  <c r="AQ44"/>
  <c r="M44" s="1"/>
  <c r="I44" s="1"/>
  <c r="F44" s="1"/>
  <c r="E44" s="1"/>
  <c r="AP44"/>
  <c r="AO44"/>
  <c r="BK43"/>
  <c r="BJ43"/>
  <c r="BI43"/>
  <c r="BH43"/>
  <c r="BG43"/>
  <c r="BF43"/>
  <c r="BE43"/>
  <c r="BD43"/>
  <c r="BC43"/>
  <c r="BB43"/>
  <c r="BA43"/>
  <c r="BL43" s="1"/>
  <c r="AY43"/>
  <c r="AX43"/>
  <c r="AW43"/>
  <c r="AV43"/>
  <c r="AU43"/>
  <c r="AT43"/>
  <c r="AS43"/>
  <c r="AR43"/>
  <c r="AQ43"/>
  <c r="AP43"/>
  <c r="AO43"/>
  <c r="M43"/>
  <c r="I43" s="1"/>
  <c r="F43" s="1"/>
  <c r="E43" s="1"/>
  <c r="BK42"/>
  <c r="BJ42"/>
  <c r="BI42"/>
  <c r="BH42"/>
  <c r="BG42"/>
  <c r="BF42"/>
  <c r="BE42"/>
  <c r="BD42"/>
  <c r="BC42"/>
  <c r="BB42"/>
  <c r="BA42"/>
  <c r="BL42" s="1"/>
  <c r="AY42"/>
  <c r="AX42"/>
  <c r="AW42"/>
  <c r="AV42"/>
  <c r="AU42"/>
  <c r="AT42"/>
  <c r="AS42"/>
  <c r="AR42"/>
  <c r="AQ42"/>
  <c r="AP42"/>
  <c r="AO42"/>
  <c r="M42" s="1"/>
  <c r="I42" s="1"/>
  <c r="F42" s="1"/>
  <c r="E42" s="1"/>
  <c r="BK41"/>
  <c r="BJ41"/>
  <c r="BI41"/>
  <c r="BH41"/>
  <c r="BG41"/>
  <c r="BF41"/>
  <c r="BE41"/>
  <c r="BD41"/>
  <c r="BC41"/>
  <c r="BB41"/>
  <c r="BA41"/>
  <c r="BL41" s="1"/>
  <c r="AY41"/>
  <c r="AX41"/>
  <c r="AW41"/>
  <c r="AV41"/>
  <c r="AU41"/>
  <c r="AT41"/>
  <c r="AS41"/>
  <c r="AR41"/>
  <c r="AQ41"/>
  <c r="M41" s="1"/>
  <c r="I41" s="1"/>
  <c r="F41" s="1"/>
  <c r="E41" s="1"/>
  <c r="AP41"/>
  <c r="AO41"/>
  <c r="BK40"/>
  <c r="BJ40"/>
  <c r="BI40"/>
  <c r="BH40"/>
  <c r="BG40"/>
  <c r="BF40"/>
  <c r="BE40"/>
  <c r="BD40"/>
  <c r="BL40" s="1"/>
  <c r="BC40"/>
  <c r="BB40"/>
  <c r="BA40"/>
  <c r="AY40"/>
  <c r="AX40"/>
  <c r="AW40"/>
  <c r="AV40"/>
  <c r="AU40"/>
  <c r="AT40"/>
  <c r="AS40"/>
  <c r="AR40"/>
  <c r="AQ40"/>
  <c r="M40" s="1"/>
  <c r="I40" s="1"/>
  <c r="F40" s="1"/>
  <c r="E40" s="1"/>
  <c r="AP40"/>
  <c r="AO40"/>
  <c r="BK39"/>
  <c r="BJ39"/>
  <c r="BI39"/>
  <c r="BH39"/>
  <c r="BG39"/>
  <c r="BF39"/>
  <c r="BE39"/>
  <c r="BD39"/>
  <c r="BC39"/>
  <c r="BB39"/>
  <c r="BA39"/>
  <c r="BL39" s="1"/>
  <c r="AY39"/>
  <c r="AX39"/>
  <c r="AW39"/>
  <c r="AV39"/>
  <c r="AU39"/>
  <c r="AT39"/>
  <c r="AS39"/>
  <c r="AR39"/>
  <c r="AQ39"/>
  <c r="AP39"/>
  <c r="AO39"/>
  <c r="M39"/>
  <c r="I39" s="1"/>
  <c r="F39" s="1"/>
  <c r="E39" s="1"/>
  <c r="BK38"/>
  <c r="BJ38"/>
  <c r="BI38"/>
  <c r="BH38"/>
  <c r="BG38"/>
  <c r="BF38"/>
  <c r="BE38"/>
  <c r="BD38"/>
  <c r="BC38"/>
  <c r="BB38"/>
  <c r="BA38"/>
  <c r="BL38" s="1"/>
  <c r="AY38"/>
  <c r="AX38"/>
  <c r="AW38"/>
  <c r="AV38"/>
  <c r="AU38"/>
  <c r="AT38"/>
  <c r="AS38"/>
  <c r="AR38"/>
  <c r="AQ38"/>
  <c r="AP38"/>
  <c r="AO38"/>
  <c r="M38" s="1"/>
  <c r="I38" s="1"/>
  <c r="F38" s="1"/>
  <c r="E38" s="1"/>
  <c r="BK37"/>
  <c r="BJ37"/>
  <c r="BI37"/>
  <c r="BH37"/>
  <c r="BG37"/>
  <c r="BF37"/>
  <c r="BE37"/>
  <c r="BD37"/>
  <c r="BC37"/>
  <c r="BB37"/>
  <c r="BA37"/>
  <c r="BL37" s="1"/>
  <c r="AY37"/>
  <c r="AX37"/>
  <c r="AW37"/>
  <c r="AV37"/>
  <c r="AU37"/>
  <c r="AT37"/>
  <c r="AS37"/>
  <c r="AR37"/>
  <c r="AQ37"/>
  <c r="M37" s="1"/>
  <c r="I37" s="1"/>
  <c r="F37" s="1"/>
  <c r="E37" s="1"/>
  <c r="AP37"/>
  <c r="AO37"/>
  <c r="BK36"/>
  <c r="BJ36"/>
  <c r="BI36"/>
  <c r="BH36"/>
  <c r="BG36"/>
  <c r="BF36"/>
  <c r="BE36"/>
  <c r="BD36"/>
  <c r="BL36" s="1"/>
  <c r="BC36"/>
  <c r="BB36"/>
  <c r="BA36"/>
  <c r="AY36"/>
  <c r="AX36"/>
  <c r="AW36"/>
  <c r="AV36"/>
  <c r="AU36"/>
  <c r="AT36"/>
  <c r="AS36"/>
  <c r="AR36"/>
  <c r="AQ36"/>
  <c r="M36" s="1"/>
  <c r="I36" s="1"/>
  <c r="F36" s="1"/>
  <c r="E36" s="1"/>
  <c r="AP36"/>
  <c r="AO36"/>
  <c r="BK35"/>
  <c r="BJ35"/>
  <c r="BI35"/>
  <c r="BH35"/>
  <c r="BG35"/>
  <c r="BF35"/>
  <c r="BE35"/>
  <c r="BD35"/>
  <c r="BC35"/>
  <c r="BB35"/>
  <c r="BA35"/>
  <c r="BL35" s="1"/>
  <c r="AY35"/>
  <c r="AX35"/>
  <c r="AW35"/>
  <c r="AV35"/>
  <c r="AU35"/>
  <c r="AT35"/>
  <c r="AS35"/>
  <c r="AR35"/>
  <c r="AQ35"/>
  <c r="AP35"/>
  <c r="AO35"/>
  <c r="M35"/>
  <c r="I35" s="1"/>
  <c r="BK34"/>
  <c r="BJ34"/>
  <c r="BI34"/>
  <c r="BH34"/>
  <c r="BG34"/>
  <c r="BF34"/>
  <c r="BE34"/>
  <c r="BD34"/>
  <c r="BC34"/>
  <c r="BB34"/>
  <c r="BA34"/>
  <c r="BL34" s="1"/>
  <c r="AY34"/>
  <c r="AX34"/>
  <c r="AW34"/>
  <c r="AV34"/>
  <c r="AU34"/>
  <c r="AT34"/>
  <c r="AS34"/>
  <c r="AR34"/>
  <c r="AQ34"/>
  <c r="AP34"/>
  <c r="AO34"/>
  <c r="M34" s="1"/>
  <c r="I34" s="1"/>
  <c r="F34" s="1"/>
  <c r="E34" s="1"/>
  <c r="BK33"/>
  <c r="BJ33"/>
  <c r="BI33"/>
  <c r="BH33"/>
  <c r="BG33"/>
  <c r="BF33"/>
  <c r="BE33"/>
  <c r="BD33"/>
  <c r="BC33"/>
  <c r="BB33"/>
  <c r="BA33"/>
  <c r="BL33" s="1"/>
  <c r="AY33"/>
  <c r="AX33"/>
  <c r="AW33"/>
  <c r="AV33"/>
  <c r="AU33"/>
  <c r="AT33"/>
  <c r="AS33"/>
  <c r="AR33"/>
  <c r="AQ33"/>
  <c r="M33" s="1"/>
  <c r="I33" s="1"/>
  <c r="F33" s="1"/>
  <c r="E33" s="1"/>
  <c r="AP33"/>
  <c r="AO33"/>
  <c r="BK32"/>
  <c r="BJ32"/>
  <c r="BI32"/>
  <c r="BH32"/>
  <c r="BG32"/>
  <c r="BF32"/>
  <c r="BE32"/>
  <c r="BD32"/>
  <c r="BL32" s="1"/>
  <c r="BC32"/>
  <c r="BB32"/>
  <c r="BA32"/>
  <c r="AY32"/>
  <c r="AX32"/>
  <c r="AW32"/>
  <c r="AV32"/>
  <c r="AU32"/>
  <c r="AT32"/>
  <c r="AS32"/>
  <c r="AR32"/>
  <c r="AQ32"/>
  <c r="M32" s="1"/>
  <c r="I32" s="1"/>
  <c r="F32" s="1"/>
  <c r="E32" s="1"/>
  <c r="AP32"/>
  <c r="AO32"/>
  <c r="BK31"/>
  <c r="BJ31"/>
  <c r="BI31"/>
  <c r="BH31"/>
  <c r="BG31"/>
  <c r="BF31"/>
  <c r="BE31"/>
  <c r="BD31"/>
  <c r="BC31"/>
  <c r="BB31"/>
  <c r="BA31"/>
  <c r="BL31" s="1"/>
  <c r="AY31"/>
  <c r="AX31"/>
  <c r="AW31"/>
  <c r="AV31"/>
  <c r="AU31"/>
  <c r="AT31"/>
  <c r="AS31"/>
  <c r="AR31"/>
  <c r="AQ31"/>
  <c r="AP31"/>
  <c r="AO31"/>
  <c r="M31" s="1"/>
  <c r="I31" s="1"/>
  <c r="F31" s="1"/>
  <c r="E31" s="1"/>
  <c r="BK30"/>
  <c r="BJ30"/>
  <c r="BI30"/>
  <c r="BH30"/>
  <c r="BG30"/>
  <c r="BF30"/>
  <c r="BE30"/>
  <c r="BD30"/>
  <c r="BC30"/>
  <c r="BB30"/>
  <c r="BA30"/>
  <c r="BL30" s="1"/>
  <c r="AY30"/>
  <c r="AX30"/>
  <c r="AW30"/>
  <c r="AV30"/>
  <c r="AU30"/>
  <c r="AT30"/>
  <c r="AS30"/>
  <c r="AR30"/>
  <c r="AQ30"/>
  <c r="M30" s="1"/>
  <c r="I30" s="1"/>
  <c r="F30" s="1"/>
  <c r="E30" s="1"/>
  <c r="AP30"/>
  <c r="AO30"/>
  <c r="BK29"/>
  <c r="BJ29"/>
  <c r="BI29"/>
  <c r="BH29"/>
  <c r="BG29"/>
  <c r="BF29"/>
  <c r="BE29"/>
  <c r="BD29"/>
  <c r="BL29" s="1"/>
  <c r="BC29"/>
  <c r="BB29"/>
  <c r="BA29"/>
  <c r="AY29"/>
  <c r="AX29"/>
  <c r="AW29"/>
  <c r="AV29"/>
  <c r="AU29"/>
  <c r="AT29"/>
  <c r="AS29"/>
  <c r="AR29"/>
  <c r="AQ29"/>
  <c r="M29" s="1"/>
  <c r="I29" s="1"/>
  <c r="F29" s="1"/>
  <c r="E29" s="1"/>
  <c r="AP29"/>
  <c r="AO29"/>
  <c r="BK28"/>
  <c r="BJ28"/>
  <c r="BI28"/>
  <c r="BH28"/>
  <c r="BG28"/>
  <c r="BF28"/>
  <c r="BE28"/>
  <c r="BD28"/>
  <c r="BC28"/>
  <c r="BB28"/>
  <c r="BA28"/>
  <c r="BL28" s="1"/>
  <c r="AY28"/>
  <c r="AX28"/>
  <c r="AW28"/>
  <c r="AV28"/>
  <c r="AU28"/>
  <c r="AT28"/>
  <c r="AS28"/>
  <c r="AR28"/>
  <c r="AQ28"/>
  <c r="AP28"/>
  <c r="AO28"/>
  <c r="M28"/>
  <c r="I28" s="1"/>
  <c r="F28" s="1"/>
  <c r="E28" s="1"/>
  <c r="BK27"/>
  <c r="BJ27"/>
  <c r="BI27"/>
  <c r="BH27"/>
  <c r="BG27"/>
  <c r="BF27"/>
  <c r="BE27"/>
  <c r="BD27"/>
  <c r="BC27"/>
  <c r="BB27"/>
  <c r="BA27"/>
  <c r="BL27" s="1"/>
  <c r="AY27"/>
  <c r="AX27"/>
  <c r="AW27"/>
  <c r="AV27"/>
  <c r="AU27"/>
  <c r="AT27"/>
  <c r="AS27"/>
  <c r="AR27"/>
  <c r="AQ27"/>
  <c r="AP27"/>
  <c r="AO27"/>
  <c r="M27" s="1"/>
  <c r="I27" s="1"/>
  <c r="F27" s="1"/>
  <c r="E27" s="1"/>
  <c r="BK26"/>
  <c r="BJ26"/>
  <c r="BI26"/>
  <c r="BH26"/>
  <c r="BG26"/>
  <c r="BF26"/>
  <c r="BE26"/>
  <c r="BD26"/>
  <c r="BC26"/>
  <c r="BB26"/>
  <c r="BA26"/>
  <c r="BL26" s="1"/>
  <c r="AY26"/>
  <c r="AX26"/>
  <c r="AW26"/>
  <c r="AV26"/>
  <c r="AU26"/>
  <c r="AT26"/>
  <c r="AS26"/>
  <c r="AR26"/>
  <c r="AQ26"/>
  <c r="M26" s="1"/>
  <c r="I26" s="1"/>
  <c r="F26" s="1"/>
  <c r="E26" s="1"/>
  <c r="AP26"/>
  <c r="AO26"/>
  <c r="BK25"/>
  <c r="BJ25"/>
  <c r="BI25"/>
  <c r="BH25"/>
  <c r="BG25"/>
  <c r="BF25"/>
  <c r="BE25"/>
  <c r="BD25"/>
  <c r="BL25" s="1"/>
  <c r="BC25"/>
  <c r="BB25"/>
  <c r="BA25"/>
  <c r="AY25"/>
  <c r="AX25"/>
  <c r="AW25"/>
  <c r="AV25"/>
  <c r="AU25"/>
  <c r="AT25"/>
  <c r="AS25"/>
  <c r="AR25"/>
  <c r="AQ25"/>
  <c r="M25" s="1"/>
  <c r="I25" s="1"/>
  <c r="F25" s="1"/>
  <c r="E25" s="1"/>
  <c r="AP25"/>
  <c r="AO25"/>
  <c r="BK24"/>
  <c r="BJ24"/>
  <c r="BI24"/>
  <c r="BH24"/>
  <c r="BG24"/>
  <c r="BF24"/>
  <c r="BE24"/>
  <c r="BD24"/>
  <c r="BC24"/>
  <c r="BB24"/>
  <c r="BA24"/>
  <c r="BL24" s="1"/>
  <c r="AY24"/>
  <c r="AX24"/>
  <c r="AW24"/>
  <c r="AV24"/>
  <c r="AU24"/>
  <c r="AT24"/>
  <c r="AS24"/>
  <c r="AR24"/>
  <c r="AQ24"/>
  <c r="AP24"/>
  <c r="AO24"/>
  <c r="M24"/>
  <c r="I24" s="1"/>
  <c r="F24" s="1"/>
  <c r="E24" s="1"/>
  <c r="BK23"/>
  <c r="BJ23"/>
  <c r="BI23"/>
  <c r="BH23"/>
  <c r="BG23"/>
  <c r="BF23"/>
  <c r="BE23"/>
  <c r="BD23"/>
  <c r="BC23"/>
  <c r="BB23"/>
  <c r="BA23"/>
  <c r="BL23" s="1"/>
  <c r="AY23"/>
  <c r="AX23"/>
  <c r="AW23"/>
  <c r="AV23"/>
  <c r="AU23"/>
  <c r="AT23"/>
  <c r="AS23"/>
  <c r="AR23"/>
  <c r="AQ23"/>
  <c r="AP23"/>
  <c r="AO23"/>
  <c r="M23" s="1"/>
  <c r="I23" s="1"/>
  <c r="F23" s="1"/>
  <c r="E23" s="1"/>
  <c r="BK22"/>
  <c r="BJ22"/>
  <c r="BI22"/>
  <c r="BH22"/>
  <c r="BG22"/>
  <c r="BF22"/>
  <c r="BE22"/>
  <c r="BD22"/>
  <c r="BC22"/>
  <c r="BB22"/>
  <c r="BA22"/>
  <c r="BL22" s="1"/>
  <c r="AY22"/>
  <c r="AX22"/>
  <c r="AW22"/>
  <c r="AV22"/>
  <c r="AU22"/>
  <c r="AT22"/>
  <c r="AS22"/>
  <c r="AR22"/>
  <c r="AQ22"/>
  <c r="M22" s="1"/>
  <c r="I22" s="1"/>
  <c r="F22" s="1"/>
  <c r="E22" s="1"/>
  <c r="AP22"/>
  <c r="AO22"/>
  <c r="BK21"/>
  <c r="BJ21"/>
  <c r="BI21"/>
  <c r="BH21"/>
  <c r="BG21"/>
  <c r="BF21"/>
  <c r="BE21"/>
  <c r="BD21"/>
  <c r="BL21" s="1"/>
  <c r="BC21"/>
  <c r="BB21"/>
  <c r="BA21"/>
  <c r="AY21"/>
  <c r="AX21"/>
  <c r="AW21"/>
  <c r="AV21"/>
  <c r="AU21"/>
  <c r="AT21"/>
  <c r="AS21"/>
  <c r="AR21"/>
  <c r="AQ21"/>
  <c r="M21" s="1"/>
  <c r="I21" s="1"/>
  <c r="F21" s="1"/>
  <c r="E21" s="1"/>
  <c r="AP21"/>
  <c r="AO21"/>
  <c r="BK20"/>
  <c r="BJ20"/>
  <c r="BI20"/>
  <c r="BH20"/>
  <c r="BG20"/>
  <c r="BF20"/>
  <c r="BE20"/>
  <c r="BD20"/>
  <c r="BC20"/>
  <c r="BB20"/>
  <c r="BA20"/>
  <c r="BL20" s="1"/>
  <c r="AY20"/>
  <c r="AX20"/>
  <c r="AW20"/>
  <c r="AV20"/>
  <c r="AU20"/>
  <c r="AT20"/>
  <c r="AS20"/>
  <c r="AR20"/>
  <c r="AQ20"/>
  <c r="AP20"/>
  <c r="AO20"/>
  <c r="M20"/>
  <c r="I20" s="1"/>
  <c r="F20" s="1"/>
  <c r="E20" s="1"/>
  <c r="BK19"/>
  <c r="BJ19"/>
  <c r="BI19"/>
  <c r="BH19"/>
  <c r="BG19"/>
  <c r="BF19"/>
  <c r="BE19"/>
  <c r="BD19"/>
  <c r="BC19"/>
  <c r="BB19"/>
  <c r="BA19"/>
  <c r="BL19" s="1"/>
  <c r="AY19"/>
  <c r="AX19"/>
  <c r="AW19"/>
  <c r="AV19"/>
  <c r="AU19"/>
  <c r="AT19"/>
  <c r="AS19"/>
  <c r="AR19"/>
  <c r="AQ19"/>
  <c r="AP19"/>
  <c r="AO19"/>
  <c r="M19" s="1"/>
  <c r="I19" s="1"/>
  <c r="F19" s="1"/>
  <c r="E19" s="1"/>
  <c r="BK18"/>
  <c r="BJ18"/>
  <c r="BI18"/>
  <c r="BH18"/>
  <c r="BG18"/>
  <c r="BF18"/>
  <c r="BE18"/>
  <c r="BD18"/>
  <c r="BC18"/>
  <c r="BB18"/>
  <c r="BA18"/>
  <c r="BL18" s="1"/>
  <c r="AY18"/>
  <c r="AX18"/>
  <c r="AW18"/>
  <c r="AV18"/>
  <c r="AU18"/>
  <c r="AT18"/>
  <c r="AS18"/>
  <c r="AR18"/>
  <c r="AQ18"/>
  <c r="AP18"/>
  <c r="AO18"/>
  <c r="M18" s="1"/>
  <c r="I18" s="1"/>
  <c r="F18" s="1"/>
  <c r="E18" s="1"/>
  <c r="BK17"/>
  <c r="BJ17"/>
  <c r="BI17"/>
  <c r="BH17"/>
  <c r="BG17"/>
  <c r="BF17"/>
  <c r="BE17"/>
  <c r="BD17"/>
  <c r="BL17" s="1"/>
  <c r="BC17"/>
  <c r="BB17"/>
  <c r="BA17"/>
  <c r="AY17"/>
  <c r="AX17"/>
  <c r="AW17"/>
  <c r="AV17"/>
  <c r="AU17"/>
  <c r="AT17"/>
  <c r="AS17"/>
  <c r="AR17"/>
  <c r="AQ17"/>
  <c r="M17" s="1"/>
  <c r="I17" s="1"/>
  <c r="AP17"/>
  <c r="AO17"/>
  <c r="BK16"/>
  <c r="BJ16"/>
  <c r="BI16"/>
  <c r="BH16"/>
  <c r="BG16"/>
  <c r="BF16"/>
  <c r="BE16"/>
  <c r="BD16"/>
  <c r="BC16"/>
  <c r="BB16"/>
  <c r="BA16"/>
  <c r="BL16" s="1"/>
  <c r="AY16"/>
  <c r="AX16"/>
  <c r="AW16"/>
  <c r="AV16"/>
  <c r="AU16"/>
  <c r="AT16"/>
  <c r="AS16"/>
  <c r="AR16"/>
  <c r="AQ16"/>
  <c r="AP16"/>
  <c r="AO16"/>
  <c r="M16"/>
  <c r="I16" s="1"/>
  <c r="F16" s="1"/>
  <c r="E16" s="1"/>
  <c r="BK15"/>
  <c r="BJ15"/>
  <c r="BI15"/>
  <c r="BH15"/>
  <c r="BG15"/>
  <c r="BF15"/>
  <c r="BE15"/>
  <c r="BD15"/>
  <c r="BC15"/>
  <c r="BB15"/>
  <c r="BA15"/>
  <c r="BL15" s="1"/>
  <c r="AY15"/>
  <c r="AX15"/>
  <c r="AW15"/>
  <c r="AV15"/>
  <c r="AU15"/>
  <c r="AT15"/>
  <c r="AS15"/>
  <c r="AR15"/>
  <c r="AQ15"/>
  <c r="AP15"/>
  <c r="AO15"/>
  <c r="M15" s="1"/>
  <c r="I15" s="1"/>
  <c r="F15" s="1"/>
  <c r="E15" s="1"/>
  <c r="BK14"/>
  <c r="BJ14"/>
  <c r="BI14"/>
  <c r="BH14"/>
  <c r="BG14"/>
  <c r="BF14"/>
  <c r="BE14"/>
  <c r="BD14"/>
  <c r="BC14"/>
  <c r="BB14"/>
  <c r="BA14"/>
  <c r="BL14" s="1"/>
  <c r="AY14"/>
  <c r="AX14"/>
  <c r="AW14"/>
  <c r="AV14"/>
  <c r="AU14"/>
  <c r="AT14"/>
  <c r="AS14"/>
  <c r="AR14"/>
  <c r="AQ14"/>
  <c r="M14" s="1"/>
  <c r="I14" s="1"/>
  <c r="F14" s="1"/>
  <c r="E14" s="1"/>
  <c r="AP14"/>
  <c r="AO14"/>
  <c r="BK13"/>
  <c r="BJ13"/>
  <c r="BI13"/>
  <c r="BH13"/>
  <c r="BG13"/>
  <c r="BF13"/>
  <c r="BE13"/>
  <c r="BD13"/>
  <c r="BL13" s="1"/>
  <c r="BC13"/>
  <c r="BB13"/>
  <c r="BA13"/>
  <c r="AY13"/>
  <c r="AX13"/>
  <c r="AW13"/>
  <c r="AV13"/>
  <c r="AU13"/>
  <c r="AT13"/>
  <c r="AS13"/>
  <c r="AR13"/>
  <c r="AQ13"/>
  <c r="M13" s="1"/>
  <c r="I13" s="1"/>
  <c r="AP13"/>
  <c r="AO13"/>
  <c r="BK12"/>
  <c r="BJ12"/>
  <c r="BI12"/>
  <c r="BH12"/>
  <c r="BG12"/>
  <c r="BF12"/>
  <c r="BE12"/>
  <c r="BD12"/>
  <c r="BC12"/>
  <c r="BB12"/>
  <c r="BA12"/>
  <c r="BL12" s="1"/>
  <c r="AY12"/>
  <c r="AX12"/>
  <c r="AW12"/>
  <c r="AV12"/>
  <c r="AU12"/>
  <c r="AT12"/>
  <c r="AS12"/>
  <c r="AR12"/>
  <c r="AQ12"/>
  <c r="AP12"/>
  <c r="AO12"/>
  <c r="M12"/>
  <c r="I12" s="1"/>
  <c r="BK11"/>
  <c r="BJ11"/>
  <c r="BI11"/>
  <c r="BH11"/>
  <c r="BG11"/>
  <c r="BF11"/>
  <c r="BE11"/>
  <c r="BD11"/>
  <c r="BC11"/>
  <c r="BB11"/>
  <c r="BA11"/>
  <c r="BL11" s="1"/>
  <c r="AY11"/>
  <c r="AX11"/>
  <c r="AW11"/>
  <c r="AV11"/>
  <c r="AU11"/>
  <c r="AT11"/>
  <c r="AS11"/>
  <c r="AR11"/>
  <c r="AQ11"/>
  <c r="AP11"/>
  <c r="AO11"/>
  <c r="M11" s="1"/>
  <c r="I11" s="1"/>
  <c r="F11" s="1"/>
  <c r="E11" s="1"/>
  <c r="BK10"/>
  <c r="BJ10"/>
  <c r="BI10"/>
  <c r="BH10"/>
  <c r="BG10"/>
  <c r="BF10"/>
  <c r="BE10"/>
  <c r="BD10"/>
  <c r="BC10"/>
  <c r="BB10"/>
  <c r="BA10"/>
  <c r="BL10" s="1"/>
  <c r="AY10"/>
  <c r="AX10"/>
  <c r="AW10"/>
  <c r="AV10"/>
  <c r="AU10"/>
  <c r="AT10"/>
  <c r="AS10"/>
  <c r="AR10"/>
  <c r="AQ10"/>
  <c r="M10" s="1"/>
  <c r="I10" s="1"/>
  <c r="F10" s="1"/>
  <c r="E10" s="1"/>
  <c r="AP10"/>
  <c r="AO10"/>
  <c r="BK9"/>
  <c r="BJ9"/>
  <c r="BI9"/>
  <c r="BH9"/>
  <c r="BG9"/>
  <c r="BF9"/>
  <c r="BE9"/>
  <c r="BD9"/>
  <c r="BL9" s="1"/>
  <c r="BC9"/>
  <c r="BB9"/>
  <c r="BA9"/>
  <c r="AY9"/>
  <c r="AX9"/>
  <c r="AW9"/>
  <c r="AV9"/>
  <c r="AU9"/>
  <c r="AT9"/>
  <c r="AS9"/>
  <c r="AR9"/>
  <c r="AQ9"/>
  <c r="M9" s="1"/>
  <c r="I9" s="1"/>
  <c r="F9" s="1"/>
  <c r="E9" s="1"/>
  <c r="AP9"/>
  <c r="AO9"/>
  <c r="BK8"/>
  <c r="BJ8"/>
  <c r="BI8"/>
  <c r="BH8"/>
  <c r="BG8"/>
  <c r="BF8"/>
  <c r="BE8"/>
  <c r="BD8"/>
  <c r="BC8"/>
  <c r="BB8"/>
  <c r="BA8"/>
  <c r="BL8" s="1"/>
  <c r="AY8"/>
  <c r="AX8"/>
  <c r="AW8"/>
  <c r="AV8"/>
  <c r="AU8"/>
  <c r="AT8"/>
  <c r="AS8"/>
  <c r="AR8"/>
  <c r="AQ8"/>
  <c r="AP8"/>
  <c r="AO8"/>
  <c r="M8"/>
  <c r="I8" s="1"/>
  <c r="BK7"/>
  <c r="BJ7"/>
  <c r="BI7"/>
  <c r="BH7"/>
  <c r="BG7"/>
  <c r="BF7"/>
  <c r="BE7"/>
  <c r="BD7"/>
  <c r="BC7"/>
  <c r="BB7"/>
  <c r="BN7" s="1"/>
  <c r="BA7"/>
  <c r="BL7" s="1"/>
  <c r="AY7"/>
  <c r="AX7"/>
  <c r="AW7"/>
  <c r="AV7"/>
  <c r="AU7"/>
  <c r="AT7"/>
  <c r="AS7"/>
  <c r="AR7"/>
  <c r="AQ7"/>
  <c r="AP7"/>
  <c r="AO7"/>
  <c r="M7" s="1"/>
  <c r="I7" s="1"/>
  <c r="BK6"/>
  <c r="BJ6"/>
  <c r="BI6"/>
  <c r="BH6"/>
  <c r="BG6"/>
  <c r="BF6"/>
  <c r="BE6"/>
  <c r="BD6"/>
  <c r="BC6"/>
  <c r="BB6"/>
  <c r="BA6"/>
  <c r="BL6" s="1"/>
  <c r="AY6"/>
  <c r="AX6"/>
  <c r="AW6"/>
  <c r="AV6"/>
  <c r="AU6"/>
  <c r="AT6"/>
  <c r="AS6"/>
  <c r="AR6"/>
  <c r="AQ6"/>
  <c r="M6" s="1"/>
  <c r="I6" s="1"/>
  <c r="AP6"/>
  <c r="AO6"/>
  <c r="BK5"/>
  <c r="BJ5"/>
  <c r="BI5"/>
  <c r="BH5"/>
  <c r="BG5"/>
  <c r="BF5"/>
  <c r="BE5"/>
  <c r="BD5"/>
  <c r="BL5" s="1"/>
  <c r="BC5"/>
  <c r="BB5"/>
  <c r="BA5"/>
  <c r="AY5"/>
  <c r="AX5"/>
  <c r="AW5"/>
  <c r="AV5"/>
  <c r="AU5"/>
  <c r="AT5"/>
  <c r="AS5"/>
  <c r="AR5"/>
  <c r="AQ5"/>
  <c r="M5" s="1"/>
  <c r="I5" s="1"/>
  <c r="AP5"/>
  <c r="AO5"/>
  <c r="AX1"/>
  <c r="BN67" s="1"/>
  <c r="AQ1"/>
  <c r="AU1" s="1"/>
  <c r="BM6" i="11" l="1"/>
  <c r="M9"/>
  <c r="I9" s="1"/>
  <c r="M13"/>
  <c r="I13" s="1"/>
  <c r="F13" s="1"/>
  <c r="E13" s="1"/>
  <c r="M17"/>
  <c r="I17" s="1"/>
  <c r="F17" s="1"/>
  <c r="E17" s="1"/>
  <c r="BL20"/>
  <c r="M21"/>
  <c r="I21" s="1"/>
  <c r="F21" s="1"/>
  <c r="E21" s="1"/>
  <c r="BL24"/>
  <c r="M25"/>
  <c r="I25" s="1"/>
  <c r="F25" s="1"/>
  <c r="E25" s="1"/>
  <c r="BL28"/>
  <c r="M29"/>
  <c r="I29" s="1"/>
  <c r="F29" s="1"/>
  <c r="E29" s="1"/>
  <c r="BL32"/>
  <c r="M33"/>
  <c r="I33" s="1"/>
  <c r="F33" s="1"/>
  <c r="E33" s="1"/>
  <c r="BL36"/>
  <c r="BL40"/>
  <c r="BL42"/>
  <c r="M43"/>
  <c r="I43" s="1"/>
  <c r="F43" s="1"/>
  <c r="E43" s="1"/>
  <c r="BL6"/>
  <c r="M7"/>
  <c r="I7" s="1"/>
  <c r="BL10"/>
  <c r="BL14"/>
  <c r="BL18"/>
  <c r="M22"/>
  <c r="I22" s="1"/>
  <c r="F22" s="1"/>
  <c r="E22" s="1"/>
  <c r="BL22"/>
  <c r="M26"/>
  <c r="I26" s="1"/>
  <c r="F26" s="1"/>
  <c r="E26" s="1"/>
  <c r="BL26"/>
  <c r="M30"/>
  <c r="I30" s="1"/>
  <c r="F30" s="1"/>
  <c r="E30" s="1"/>
  <c r="BL30"/>
  <c r="M34"/>
  <c r="I34" s="1"/>
  <c r="F34" s="1"/>
  <c r="E34" s="1"/>
  <c r="BL34"/>
  <c r="M35"/>
  <c r="I35" s="1"/>
  <c r="F35" s="1"/>
  <c r="E35" s="1"/>
  <c r="M38"/>
  <c r="I38" s="1"/>
  <c r="F38" s="1"/>
  <c r="E38" s="1"/>
  <c r="BL38"/>
  <c r="N38" s="1"/>
  <c r="M39"/>
  <c r="I39" s="1"/>
  <c r="F39" s="1"/>
  <c r="E39" s="1"/>
  <c r="BL41"/>
  <c r="BL43"/>
  <c r="BL5"/>
  <c r="N5" s="1"/>
  <c r="BM15"/>
  <c r="BM19"/>
  <c r="BM27"/>
  <c r="BM35"/>
  <c r="BM39"/>
  <c r="BN44"/>
  <c r="M6"/>
  <c r="I6" s="1"/>
  <c r="F6" s="1"/>
  <c r="E6" s="1"/>
  <c r="M8"/>
  <c r="I8" s="1"/>
  <c r="F8" s="1"/>
  <c r="E8" s="1"/>
  <c r="BL8"/>
  <c r="M10"/>
  <c r="I10" s="1"/>
  <c r="F10" s="1"/>
  <c r="E10" s="1"/>
  <c r="M12"/>
  <c r="I12" s="1"/>
  <c r="F12" s="1"/>
  <c r="E12" s="1"/>
  <c r="BL12"/>
  <c r="M14"/>
  <c r="I14" s="1"/>
  <c r="F14" s="1"/>
  <c r="E14" s="1"/>
  <c r="M16"/>
  <c r="I16" s="1"/>
  <c r="F16" s="1"/>
  <c r="E16" s="1"/>
  <c r="BL16"/>
  <c r="M18"/>
  <c r="I18" s="1"/>
  <c r="F18" s="1"/>
  <c r="E18" s="1"/>
  <c r="M20"/>
  <c r="I20" s="1"/>
  <c r="F20" s="1"/>
  <c r="E20" s="1"/>
  <c r="BN20"/>
  <c r="M23"/>
  <c r="I23" s="1"/>
  <c r="F23" s="1"/>
  <c r="E23" s="1"/>
  <c r="M24"/>
  <c r="I24" s="1"/>
  <c r="F24" s="1"/>
  <c r="E24" s="1"/>
  <c r="BN24"/>
  <c r="M27"/>
  <c r="I27" s="1"/>
  <c r="F27" s="1"/>
  <c r="E27" s="1"/>
  <c r="M28"/>
  <c r="I28" s="1"/>
  <c r="F28" s="1"/>
  <c r="E28" s="1"/>
  <c r="BN28"/>
  <c r="M31"/>
  <c r="I31" s="1"/>
  <c r="F31" s="1"/>
  <c r="E31" s="1"/>
  <c r="M32"/>
  <c r="I32" s="1"/>
  <c r="F32" s="1"/>
  <c r="E32" s="1"/>
  <c r="BN32"/>
  <c r="M36"/>
  <c r="I36" s="1"/>
  <c r="F36" s="1"/>
  <c r="E36" s="1"/>
  <c r="BN36"/>
  <c r="M40"/>
  <c r="I40" s="1"/>
  <c r="F40" s="1"/>
  <c r="E40" s="1"/>
  <c r="BN40"/>
  <c r="M37"/>
  <c r="I37" s="1"/>
  <c r="F37" s="1"/>
  <c r="E37" s="1"/>
  <c r="N20"/>
  <c r="N24"/>
  <c r="N28"/>
  <c r="N32"/>
  <c r="N36"/>
  <c r="N40"/>
  <c r="N42"/>
  <c r="F9"/>
  <c r="E9" s="1"/>
  <c r="N8"/>
  <c r="N6"/>
  <c r="N10"/>
  <c r="N14"/>
  <c r="N18"/>
  <c r="N22"/>
  <c r="N26"/>
  <c r="N30"/>
  <c r="N34"/>
  <c r="N41"/>
  <c r="N43"/>
  <c r="F7"/>
  <c r="E7" s="1"/>
  <c r="N9"/>
  <c r="N11"/>
  <c r="N13"/>
  <c r="N17"/>
  <c r="N21"/>
  <c r="N23"/>
  <c r="N25"/>
  <c r="N29"/>
  <c r="N31"/>
  <c r="N33"/>
  <c r="N37"/>
  <c r="F11"/>
  <c r="E11" s="1"/>
  <c r="N12"/>
  <c r="N16"/>
  <c r="N44"/>
  <c r="BN8"/>
  <c r="BM11"/>
  <c r="BO11" s="1"/>
  <c r="O11" s="1"/>
  <c r="BN12"/>
  <c r="BM23"/>
  <c r="BM31"/>
  <c r="BM43"/>
  <c r="BO43" s="1"/>
  <c r="O43" s="1"/>
  <c r="BN5"/>
  <c r="BL7"/>
  <c r="BM8"/>
  <c r="BO8" s="1"/>
  <c r="O8" s="1"/>
  <c r="BN9"/>
  <c r="BM12"/>
  <c r="BO12" s="1"/>
  <c r="O12" s="1"/>
  <c r="BN13"/>
  <c r="BL15"/>
  <c r="BM16"/>
  <c r="BN17"/>
  <c r="BL19"/>
  <c r="BM20"/>
  <c r="BO20" s="1"/>
  <c r="O20" s="1"/>
  <c r="BN21"/>
  <c r="BM24"/>
  <c r="BO24" s="1"/>
  <c r="O24" s="1"/>
  <c r="BN25"/>
  <c r="BL27"/>
  <c r="BM28"/>
  <c r="BO28" s="1"/>
  <c r="O28" s="1"/>
  <c r="BN29"/>
  <c r="BM32"/>
  <c r="BN33"/>
  <c r="BL35"/>
  <c r="BM36"/>
  <c r="BO36" s="1"/>
  <c r="O36" s="1"/>
  <c r="BN37"/>
  <c r="BL39"/>
  <c r="BM40"/>
  <c r="BO40" s="1"/>
  <c r="O40" s="1"/>
  <c r="BN41"/>
  <c r="BM44"/>
  <c r="BO44" s="1"/>
  <c r="O44" s="1"/>
  <c r="BM7"/>
  <c r="BN16"/>
  <c r="BM5"/>
  <c r="BO5" s="1"/>
  <c r="O5" s="1"/>
  <c r="BN6"/>
  <c r="BO6" s="1"/>
  <c r="O6" s="1"/>
  <c r="BM9"/>
  <c r="BN10"/>
  <c r="BM13"/>
  <c r="BO13" s="1"/>
  <c r="O13" s="1"/>
  <c r="BN14"/>
  <c r="BM17"/>
  <c r="BN18"/>
  <c r="BM21"/>
  <c r="BO21" s="1"/>
  <c r="O21" s="1"/>
  <c r="BN22"/>
  <c r="BM25"/>
  <c r="BO25" s="1"/>
  <c r="O25" s="1"/>
  <c r="BN26"/>
  <c r="BM29"/>
  <c r="BO29" s="1"/>
  <c r="O29" s="1"/>
  <c r="BN30"/>
  <c r="BM33"/>
  <c r="BO33" s="1"/>
  <c r="O33" s="1"/>
  <c r="BN34"/>
  <c r="BM37"/>
  <c r="BO37" s="1"/>
  <c r="O37" s="1"/>
  <c r="BN38"/>
  <c r="BM41"/>
  <c r="BN42"/>
  <c r="BM10"/>
  <c r="BO10" s="1"/>
  <c r="O10" s="1"/>
  <c r="BN11"/>
  <c r="BM14"/>
  <c r="BO14" s="1"/>
  <c r="O14" s="1"/>
  <c r="BN15"/>
  <c r="BM18"/>
  <c r="BN19"/>
  <c r="BM22"/>
  <c r="BO22" s="1"/>
  <c r="O22" s="1"/>
  <c r="BN23"/>
  <c r="BM26"/>
  <c r="BN27"/>
  <c r="BM30"/>
  <c r="BO30" s="1"/>
  <c r="O30" s="1"/>
  <c r="BN31"/>
  <c r="BM34"/>
  <c r="BN35"/>
  <c r="BM38"/>
  <c r="BO38" s="1"/>
  <c r="O38" s="1"/>
  <c r="BN39"/>
  <c r="BM42"/>
  <c r="N7" i="7"/>
  <c r="N9"/>
  <c r="N12"/>
  <c r="N14"/>
  <c r="N23"/>
  <c r="N25"/>
  <c r="N28"/>
  <c r="N30"/>
  <c r="N34"/>
  <c r="N36"/>
  <c r="N39"/>
  <c r="N41"/>
  <c r="N48"/>
  <c r="N57"/>
  <c r="N59"/>
  <c r="N64"/>
  <c r="N66"/>
  <c r="F12"/>
  <c r="E12" s="1"/>
  <c r="N5"/>
  <c r="N8"/>
  <c r="N10"/>
  <c r="N19"/>
  <c r="N21"/>
  <c r="N24"/>
  <c r="N26"/>
  <c r="N32"/>
  <c r="N35"/>
  <c r="BO37"/>
  <c r="O37" s="1"/>
  <c r="N37"/>
  <c r="N46"/>
  <c r="N53"/>
  <c r="N55"/>
  <c r="N58"/>
  <c r="N60"/>
  <c r="BO62"/>
  <c r="O62" s="1"/>
  <c r="N62"/>
  <c r="N65"/>
  <c r="N67"/>
  <c r="F5"/>
  <c r="E5" s="1"/>
  <c r="F8"/>
  <c r="E8" s="1"/>
  <c r="F35"/>
  <c r="E35" s="1"/>
  <c r="N6"/>
  <c r="N15"/>
  <c r="N17"/>
  <c r="N20"/>
  <c r="BO20"/>
  <c r="O20" s="1"/>
  <c r="BO22"/>
  <c r="O22" s="1"/>
  <c r="N22"/>
  <c r="N31"/>
  <c r="N33"/>
  <c r="N42"/>
  <c r="N44"/>
  <c r="N47"/>
  <c r="N49"/>
  <c r="N51"/>
  <c r="N54"/>
  <c r="N56"/>
  <c r="N61"/>
  <c r="N63"/>
  <c r="F17"/>
  <c r="E17" s="1"/>
  <c r="N11"/>
  <c r="BO13"/>
  <c r="O13" s="1"/>
  <c r="N13"/>
  <c r="N16"/>
  <c r="N18"/>
  <c r="N27"/>
  <c r="BO29"/>
  <c r="O29" s="1"/>
  <c r="N29"/>
  <c r="N38"/>
  <c r="N40"/>
  <c r="N43"/>
  <c r="BO43"/>
  <c r="O43" s="1"/>
  <c r="BO45"/>
  <c r="O45" s="1"/>
  <c r="N45"/>
  <c r="N50"/>
  <c r="BO52"/>
  <c r="O52" s="1"/>
  <c r="N52"/>
  <c r="N68"/>
  <c r="F6"/>
  <c r="E6" s="1"/>
  <c r="F7"/>
  <c r="E7" s="1"/>
  <c r="F13"/>
  <c r="E13" s="1"/>
  <c r="BM6"/>
  <c r="BO6" s="1"/>
  <c r="O6" s="1"/>
  <c r="BM10"/>
  <c r="BO10" s="1"/>
  <c r="O10" s="1"/>
  <c r="BN11"/>
  <c r="BM14"/>
  <c r="BO14" s="1"/>
  <c r="O14" s="1"/>
  <c r="BN15"/>
  <c r="BM18"/>
  <c r="BO18" s="1"/>
  <c r="O18" s="1"/>
  <c r="BN19"/>
  <c r="BM22"/>
  <c r="BN23"/>
  <c r="BM26"/>
  <c r="BO26" s="1"/>
  <c r="O26" s="1"/>
  <c r="BN27"/>
  <c r="BM30"/>
  <c r="BO30" s="1"/>
  <c r="O30" s="1"/>
  <c r="BN31"/>
  <c r="BM33"/>
  <c r="BO33" s="1"/>
  <c r="O33" s="1"/>
  <c r="BN34"/>
  <c r="BM37"/>
  <c r="BN38"/>
  <c r="BM41"/>
  <c r="BO41" s="1"/>
  <c r="O41" s="1"/>
  <c r="BN42"/>
  <c r="BM45"/>
  <c r="BN46"/>
  <c r="BM48"/>
  <c r="BO48" s="1"/>
  <c r="O48" s="1"/>
  <c r="BN49"/>
  <c r="BM52"/>
  <c r="BN53"/>
  <c r="BO53" s="1"/>
  <c r="O53" s="1"/>
  <c r="BM56"/>
  <c r="BO56" s="1"/>
  <c r="O56" s="1"/>
  <c r="BN57"/>
  <c r="BM60"/>
  <c r="BO60" s="1"/>
  <c r="O60" s="1"/>
  <c r="BM63"/>
  <c r="BO63" s="1"/>
  <c r="O63" s="1"/>
  <c r="BN64"/>
  <c r="BM67"/>
  <c r="BO67" s="1"/>
  <c r="O67" s="1"/>
  <c r="BN68"/>
  <c r="BM7"/>
  <c r="BO7" s="1"/>
  <c r="O7" s="1"/>
  <c r="BN8"/>
  <c r="BM11"/>
  <c r="BO11" s="1"/>
  <c r="O11" s="1"/>
  <c r="BN12"/>
  <c r="BM15"/>
  <c r="BO15" s="1"/>
  <c r="O15" s="1"/>
  <c r="BN16"/>
  <c r="BM19"/>
  <c r="BO19" s="1"/>
  <c r="O19" s="1"/>
  <c r="BN20"/>
  <c r="BM23"/>
  <c r="BO23" s="1"/>
  <c r="O23" s="1"/>
  <c r="BN24"/>
  <c r="BM27"/>
  <c r="BO27" s="1"/>
  <c r="O27" s="1"/>
  <c r="BN28"/>
  <c r="BM31"/>
  <c r="BO31" s="1"/>
  <c r="O31" s="1"/>
  <c r="BM34"/>
  <c r="BO34" s="1"/>
  <c r="O34" s="1"/>
  <c r="BN35"/>
  <c r="BM38"/>
  <c r="BO38" s="1"/>
  <c r="O38" s="1"/>
  <c r="BN39"/>
  <c r="BO39" s="1"/>
  <c r="O39" s="1"/>
  <c r="BM42"/>
  <c r="BO42" s="1"/>
  <c r="O42" s="1"/>
  <c r="BN43"/>
  <c r="BM46"/>
  <c r="BO46" s="1"/>
  <c r="O46" s="1"/>
  <c r="BN47"/>
  <c r="BO47" s="1"/>
  <c r="O47" s="1"/>
  <c r="BM49"/>
  <c r="BO49" s="1"/>
  <c r="O49" s="1"/>
  <c r="BN50"/>
  <c r="BM53"/>
  <c r="BN54"/>
  <c r="BM57"/>
  <c r="BO57" s="1"/>
  <c r="O57" s="1"/>
  <c r="BN58"/>
  <c r="BN61"/>
  <c r="BM64"/>
  <c r="BO64" s="1"/>
  <c r="O64" s="1"/>
  <c r="BN65"/>
  <c r="BM68"/>
  <c r="BO68" s="1"/>
  <c r="O68" s="1"/>
  <c r="BN5"/>
  <c r="BM8"/>
  <c r="BO8" s="1"/>
  <c r="O8" s="1"/>
  <c r="BN9"/>
  <c r="BM12"/>
  <c r="BO12" s="1"/>
  <c r="O12" s="1"/>
  <c r="BN13"/>
  <c r="BM16"/>
  <c r="BO16" s="1"/>
  <c r="O16" s="1"/>
  <c r="BN17"/>
  <c r="BM20"/>
  <c r="BN21"/>
  <c r="BM24"/>
  <c r="BO24" s="1"/>
  <c r="O24" s="1"/>
  <c r="BN25"/>
  <c r="BM28"/>
  <c r="BO28" s="1"/>
  <c r="O28" s="1"/>
  <c r="BN29"/>
  <c r="BN32"/>
  <c r="BM35"/>
  <c r="BO35" s="1"/>
  <c r="O35" s="1"/>
  <c r="BN36"/>
  <c r="BM39"/>
  <c r="BN40"/>
  <c r="BM43"/>
  <c r="BN44"/>
  <c r="BM47"/>
  <c r="BM50"/>
  <c r="BO50" s="1"/>
  <c r="O50" s="1"/>
  <c r="BN51"/>
  <c r="BM54"/>
  <c r="BO54" s="1"/>
  <c r="O54" s="1"/>
  <c r="BN55"/>
  <c r="BM58"/>
  <c r="BO58" s="1"/>
  <c r="O58" s="1"/>
  <c r="BN59"/>
  <c r="BM61"/>
  <c r="BO61" s="1"/>
  <c r="O61" s="1"/>
  <c r="BN62"/>
  <c r="BM65"/>
  <c r="BO65" s="1"/>
  <c r="O65" s="1"/>
  <c r="BN66"/>
  <c r="BM5"/>
  <c r="BO5" s="1"/>
  <c r="O5" s="1"/>
  <c r="BN6"/>
  <c r="BM9"/>
  <c r="BO9" s="1"/>
  <c r="O9" s="1"/>
  <c r="BN10"/>
  <c r="BM13"/>
  <c r="BN14"/>
  <c r="BM17"/>
  <c r="BO17" s="1"/>
  <c r="O17" s="1"/>
  <c r="BN18"/>
  <c r="BM21"/>
  <c r="BO21" s="1"/>
  <c r="O21" s="1"/>
  <c r="BN22"/>
  <c r="BM25"/>
  <c r="BO25" s="1"/>
  <c r="O25" s="1"/>
  <c r="BN26"/>
  <c r="BM29"/>
  <c r="BN30"/>
  <c r="BM32"/>
  <c r="BO32" s="1"/>
  <c r="O32" s="1"/>
  <c r="BN33"/>
  <c r="BM36"/>
  <c r="BO36" s="1"/>
  <c r="O36" s="1"/>
  <c r="BN37"/>
  <c r="BM40"/>
  <c r="BO40" s="1"/>
  <c r="O40" s="1"/>
  <c r="BN41"/>
  <c r="BM44"/>
  <c r="BO44" s="1"/>
  <c r="O44" s="1"/>
  <c r="BN45"/>
  <c r="BN48"/>
  <c r="BM51"/>
  <c r="BO51" s="1"/>
  <c r="O51" s="1"/>
  <c r="BN52"/>
  <c r="BM55"/>
  <c r="BO55" s="1"/>
  <c r="O55" s="1"/>
  <c r="BN56"/>
  <c r="BM59"/>
  <c r="BO59" s="1"/>
  <c r="O59" s="1"/>
  <c r="BN60"/>
  <c r="BM62"/>
  <c r="BN63"/>
  <c r="BM66"/>
  <c r="BO66" s="1"/>
  <c r="O66" s="1"/>
  <c r="BO34" i="11" l="1"/>
  <c r="O34" s="1"/>
  <c r="BO32"/>
  <c r="O32" s="1"/>
  <c r="BO23"/>
  <c r="O23" s="1"/>
  <c r="BO42"/>
  <c r="O42" s="1"/>
  <c r="BO18"/>
  <c r="O18" s="1"/>
  <c r="BO41"/>
  <c r="O41" s="1"/>
  <c r="BO17"/>
  <c r="O17" s="1"/>
  <c r="BO9"/>
  <c r="O9" s="1"/>
  <c r="BO31"/>
  <c r="O31" s="1"/>
  <c r="BO16"/>
  <c r="O16" s="1"/>
  <c r="BO26"/>
  <c r="O26" s="1"/>
  <c r="BO35"/>
  <c r="O35" s="1"/>
  <c r="N35"/>
  <c r="BQ16"/>
  <c r="BQ10"/>
  <c r="BQ38"/>
  <c r="BQ36"/>
  <c r="BO19"/>
  <c r="O19" s="1"/>
  <c r="N19"/>
  <c r="BQ26" s="1"/>
  <c r="BO7"/>
  <c r="O7" s="1"/>
  <c r="N7"/>
  <c r="BQ8" s="1"/>
  <c r="BQ12"/>
  <c r="BQ21"/>
  <c r="BQ13"/>
  <c r="BQ43"/>
  <c r="BQ6"/>
  <c r="BO39"/>
  <c r="O39" s="1"/>
  <c r="N39"/>
  <c r="BO27"/>
  <c r="O27" s="1"/>
  <c r="N27"/>
  <c r="BQ11" s="1"/>
  <c r="BO15"/>
  <c r="O15" s="1"/>
  <c r="N15"/>
  <c r="BQ5" s="1"/>
  <c r="BQ31"/>
  <c r="BQ41"/>
  <c r="BQ40"/>
  <c r="BQ32"/>
  <c r="BQ24"/>
  <c r="BQ38" i="7"/>
  <c r="BQ27"/>
  <c r="BQ11"/>
  <c r="BQ47"/>
  <c r="BQ20"/>
  <c r="BQ60"/>
  <c r="BQ55"/>
  <c r="BQ46"/>
  <c r="BQ26"/>
  <c r="BQ21"/>
  <c r="BQ10"/>
  <c r="BQ5"/>
  <c r="BQ39"/>
  <c r="BQ28"/>
  <c r="BQ12"/>
  <c r="BQ56"/>
  <c r="BQ31"/>
  <c r="BQ15"/>
  <c r="BQ58"/>
  <c r="BQ24"/>
  <c r="BQ8"/>
  <c r="BQ66"/>
  <c r="BQ59"/>
  <c r="BQ48"/>
  <c r="BQ34"/>
  <c r="BQ23"/>
  <c r="BQ7"/>
  <c r="BQ63"/>
  <c r="BQ51"/>
  <c r="BQ52"/>
  <c r="BQ40"/>
  <c r="BQ18"/>
  <c r="BQ13"/>
  <c r="BQ54"/>
  <c r="BQ62"/>
  <c r="BQ53"/>
  <c r="BQ37"/>
  <c r="BQ32"/>
  <c r="BQ19"/>
  <c r="BQ68"/>
  <c r="BQ42"/>
  <c r="BQ45"/>
  <c r="BQ29"/>
  <c r="BQ61"/>
  <c r="BQ67"/>
  <c r="BQ50"/>
  <c r="BQ43"/>
  <c r="BQ16"/>
  <c r="BQ49"/>
  <c r="BQ44"/>
  <c r="BQ33"/>
  <c r="BQ22"/>
  <c r="BQ17"/>
  <c r="BQ6"/>
  <c r="BQ65"/>
  <c r="BQ35"/>
  <c r="BQ64"/>
  <c r="BQ57"/>
  <c r="BQ41"/>
  <c r="BQ36"/>
  <c r="BQ30"/>
  <c r="BR30" s="1"/>
  <c r="J30" s="1"/>
  <c r="BQ25"/>
  <c r="BQ14"/>
  <c r="BQ9"/>
  <c r="BR9" s="1"/>
  <c r="J9" s="1"/>
  <c r="BQ30" i="11" l="1"/>
  <c r="BQ42"/>
  <c r="BQ18"/>
  <c r="BQ9"/>
  <c r="BQ44"/>
  <c r="BQ29"/>
  <c r="BQ22"/>
  <c r="BQ17"/>
  <c r="BQ27"/>
  <c r="BQ35"/>
  <c r="BQ37"/>
  <c r="BQ28"/>
  <c r="BQ19"/>
  <c r="BQ15"/>
  <c r="BQ39"/>
  <c r="BQ25"/>
  <c r="BQ7"/>
  <c r="BQ20"/>
  <c r="BQ14"/>
  <c r="BQ23"/>
  <c r="BQ34"/>
  <c r="BQ33"/>
  <c r="BR33" s="1"/>
  <c r="J33" s="1"/>
  <c r="BR49" i="7"/>
  <c r="J49" s="1"/>
  <c r="BR67"/>
  <c r="J67" s="1"/>
  <c r="BR42"/>
  <c r="J42" s="1"/>
  <c r="BR37"/>
  <c r="J37" s="1"/>
  <c r="BR13"/>
  <c r="J13" s="1"/>
  <c r="BR51"/>
  <c r="J51" s="1"/>
  <c r="BR34"/>
  <c r="J34" s="1"/>
  <c r="BR8"/>
  <c r="J8" s="1"/>
  <c r="BR31"/>
  <c r="J31" s="1"/>
  <c r="BR39"/>
  <c r="J39" s="1"/>
  <c r="BR26"/>
  <c r="J26" s="1"/>
  <c r="BR20"/>
  <c r="J20" s="1"/>
  <c r="BR38"/>
  <c r="J38" s="1"/>
  <c r="BR64"/>
  <c r="J64" s="1"/>
  <c r="BR25"/>
  <c r="J25" s="1"/>
  <c r="BR57"/>
  <c r="J57" s="1"/>
  <c r="BR6"/>
  <c r="J6" s="1"/>
  <c r="BR44"/>
  <c r="J44" s="1"/>
  <c r="BR50"/>
  <c r="J50" s="1"/>
  <c r="BR45"/>
  <c r="J45" s="1"/>
  <c r="BR32"/>
  <c r="BR54"/>
  <c r="J54" s="1"/>
  <c r="BR52"/>
  <c r="J52" s="1"/>
  <c r="BR23"/>
  <c r="J23" s="1"/>
  <c r="BR66"/>
  <c r="J66" s="1"/>
  <c r="BR15"/>
  <c r="J15" s="1"/>
  <c r="BR28"/>
  <c r="J28" s="1"/>
  <c r="BR21"/>
  <c r="J21" s="1"/>
  <c r="BR60"/>
  <c r="J60" s="1"/>
  <c r="BR27"/>
  <c r="J27" s="1"/>
  <c r="BR17"/>
  <c r="J17" s="1"/>
  <c r="BR14"/>
  <c r="J14" s="1"/>
  <c r="BR41"/>
  <c r="J41" s="1"/>
  <c r="BR65"/>
  <c r="J65" s="1"/>
  <c r="BR33"/>
  <c r="J33" s="1"/>
  <c r="BR43"/>
  <c r="J43" s="1"/>
  <c r="BR29"/>
  <c r="J29" s="1"/>
  <c r="BR19"/>
  <c r="J19" s="1"/>
  <c r="BR62"/>
  <c r="J62" s="1"/>
  <c r="BR40"/>
  <c r="J40" s="1"/>
  <c r="BR7"/>
  <c r="J7" s="1"/>
  <c r="BR59"/>
  <c r="J59" s="1"/>
  <c r="BR58"/>
  <c r="J58" s="1"/>
  <c r="BR12"/>
  <c r="J12" s="1"/>
  <c r="BR10"/>
  <c r="J10" s="1"/>
  <c r="BR55"/>
  <c r="J55" s="1"/>
  <c r="BR11"/>
  <c r="J11" s="1"/>
  <c r="BR36"/>
  <c r="J36" s="1"/>
  <c r="BR35"/>
  <c r="J35" s="1"/>
  <c r="BR22"/>
  <c r="J22" s="1"/>
  <c r="BR16"/>
  <c r="J16" s="1"/>
  <c r="BR61"/>
  <c r="BR68"/>
  <c r="J68" s="1"/>
  <c r="BR53"/>
  <c r="J53" s="1"/>
  <c r="BR18"/>
  <c r="J18" s="1"/>
  <c r="BR63"/>
  <c r="J63" s="1"/>
  <c r="BR48"/>
  <c r="BR24"/>
  <c r="J24" s="1"/>
  <c r="BR56"/>
  <c r="J56" s="1"/>
  <c r="BR5"/>
  <c r="J5" s="1"/>
  <c r="BR46"/>
  <c r="J46" s="1"/>
  <c r="BR47"/>
  <c r="J47" s="1"/>
  <c r="BR22" i="11" l="1"/>
  <c r="J22" s="1"/>
  <c r="BR14"/>
  <c r="J14" s="1"/>
  <c r="BR43"/>
  <c r="J43" s="1"/>
  <c r="BR17"/>
  <c r="J17" s="1"/>
  <c r="BR26"/>
  <c r="J26" s="1"/>
  <c r="BR28"/>
  <c r="J28" s="1"/>
  <c r="BR38"/>
  <c r="J38" s="1"/>
  <c r="BR42"/>
  <c r="J42" s="1"/>
  <c r="BR10"/>
  <c r="J10" s="1"/>
  <c r="BR11"/>
  <c r="J11" s="1"/>
  <c r="BR5"/>
  <c r="J5" s="1"/>
  <c r="BR23"/>
  <c r="J23" s="1"/>
  <c r="BR25"/>
  <c r="J25" s="1"/>
  <c r="BR40"/>
  <c r="J40" s="1"/>
  <c r="BR41"/>
  <c r="J41" s="1"/>
  <c r="BR16"/>
  <c r="J16" s="1"/>
  <c r="BR18"/>
  <c r="J18" s="1"/>
  <c r="BR29"/>
  <c r="J29" s="1"/>
  <c r="BR35"/>
  <c r="J35" s="1"/>
  <c r="BR24"/>
  <c r="J24" s="1"/>
  <c r="BR34"/>
  <c r="J34" s="1"/>
  <c r="BR7"/>
  <c r="J7" s="1"/>
  <c r="BR15"/>
  <c r="J15" s="1"/>
  <c r="BR13"/>
  <c r="J13" s="1"/>
  <c r="BR31"/>
  <c r="J31" s="1"/>
  <c r="BR9"/>
  <c r="J9" s="1"/>
  <c r="BR6"/>
  <c r="J6" s="1"/>
  <c r="BR32"/>
  <c r="J32" s="1"/>
  <c r="BR27"/>
  <c r="J27" s="1"/>
  <c r="BR8"/>
  <c r="J8" s="1"/>
  <c r="BR20"/>
  <c r="J20" s="1"/>
  <c r="BR39"/>
  <c r="J39" s="1"/>
  <c r="BR19"/>
  <c r="J19" s="1"/>
  <c r="BR44"/>
  <c r="J44" s="1"/>
  <c r="BR37"/>
  <c r="J37" s="1"/>
  <c r="BR36"/>
  <c r="J36" s="1"/>
  <c r="BR30"/>
  <c r="J30" s="1"/>
  <c r="BR12"/>
  <c r="J12" s="1"/>
  <c r="BR21"/>
  <c r="J21" s="1"/>
  <c r="A57" i="5"/>
  <c r="BK56"/>
  <c r="BJ56"/>
  <c r="BI56"/>
  <c r="BH56"/>
  <c r="BG56"/>
  <c r="BF56"/>
  <c r="BE56"/>
  <c r="BD56"/>
  <c r="BC56"/>
  <c r="BB56"/>
  <c r="BA56"/>
  <c r="AY56"/>
  <c r="AX56"/>
  <c r="AW56"/>
  <c r="AV56"/>
  <c r="AU56"/>
  <c r="AT56"/>
  <c r="AS56"/>
  <c r="AR56"/>
  <c r="AQ56"/>
  <c r="AP56"/>
  <c r="AO56"/>
  <c r="BK55"/>
  <c r="BJ55"/>
  <c r="BI55"/>
  <c r="BH55"/>
  <c r="BG55"/>
  <c r="BF55"/>
  <c r="BE55"/>
  <c r="BD55"/>
  <c r="BC55"/>
  <c r="BB55"/>
  <c r="BA55"/>
  <c r="AY55"/>
  <c r="AX55"/>
  <c r="AW55"/>
  <c r="AV55"/>
  <c r="AU55"/>
  <c r="AT55"/>
  <c r="AS55"/>
  <c r="AR55"/>
  <c r="AQ55"/>
  <c r="AP55"/>
  <c r="AO55"/>
  <c r="M55" s="1"/>
  <c r="I55" s="1"/>
  <c r="F55" s="1"/>
  <c r="E55" s="1"/>
  <c r="BK54"/>
  <c r="BJ54"/>
  <c r="BI54"/>
  <c r="BH54"/>
  <c r="BG54"/>
  <c r="BF54"/>
  <c r="BE54"/>
  <c r="BD54"/>
  <c r="BL54" s="1"/>
  <c r="BC54"/>
  <c r="BB54"/>
  <c r="BA54"/>
  <c r="AY54"/>
  <c r="AX54"/>
  <c r="AW54"/>
  <c r="AV54"/>
  <c r="AU54"/>
  <c r="AT54"/>
  <c r="AS54"/>
  <c r="AR54"/>
  <c r="AQ54"/>
  <c r="M54" s="1"/>
  <c r="I54" s="1"/>
  <c r="F54" s="1"/>
  <c r="E54" s="1"/>
  <c r="AP54"/>
  <c r="AO54"/>
  <c r="BK53"/>
  <c r="BJ53"/>
  <c r="BI53"/>
  <c r="BH53"/>
  <c r="BG53"/>
  <c r="BF53"/>
  <c r="BE53"/>
  <c r="BD53"/>
  <c r="BC53"/>
  <c r="BB53"/>
  <c r="BA53"/>
  <c r="AY53"/>
  <c r="AX53"/>
  <c r="AW53"/>
  <c r="AV53"/>
  <c r="AU53"/>
  <c r="AT53"/>
  <c r="AS53"/>
  <c r="AR53"/>
  <c r="AQ53"/>
  <c r="AP53"/>
  <c r="AO53"/>
  <c r="M53" s="1"/>
  <c r="I53" s="1"/>
  <c r="F53" s="1"/>
  <c r="E53" s="1"/>
  <c r="BK52"/>
  <c r="BJ52"/>
  <c r="BI52"/>
  <c r="BH52"/>
  <c r="BG52"/>
  <c r="BF52"/>
  <c r="BE52"/>
  <c r="BD52"/>
  <c r="BC52"/>
  <c r="BB52"/>
  <c r="BA52"/>
  <c r="AY52"/>
  <c r="AX52"/>
  <c r="AW52"/>
  <c r="AV52"/>
  <c r="AU52"/>
  <c r="AT52"/>
  <c r="AS52"/>
  <c r="AR52"/>
  <c r="AQ52"/>
  <c r="AP52"/>
  <c r="AO52"/>
  <c r="BK51"/>
  <c r="BJ51"/>
  <c r="BI51"/>
  <c r="BH51"/>
  <c r="BG51"/>
  <c r="BF51"/>
  <c r="BE51"/>
  <c r="BD51"/>
  <c r="BC51"/>
  <c r="BB51"/>
  <c r="BA51"/>
  <c r="AY51"/>
  <c r="AX51"/>
  <c r="AW51"/>
  <c r="AV51"/>
  <c r="AU51"/>
  <c r="AT51"/>
  <c r="AS51"/>
  <c r="AR51"/>
  <c r="AQ51"/>
  <c r="AP51"/>
  <c r="AO51"/>
  <c r="BK50"/>
  <c r="BJ50"/>
  <c r="BI50"/>
  <c r="BH50"/>
  <c r="BG50"/>
  <c r="BF50"/>
  <c r="BE50"/>
  <c r="BD50"/>
  <c r="BC50"/>
  <c r="BB50"/>
  <c r="BA50"/>
  <c r="AY50"/>
  <c r="AX50"/>
  <c r="AW50"/>
  <c r="AV50"/>
  <c r="AU50"/>
  <c r="AT50"/>
  <c r="AS50"/>
  <c r="AR50"/>
  <c r="AQ50"/>
  <c r="AP50"/>
  <c r="AO50"/>
  <c r="BK49"/>
  <c r="BJ49"/>
  <c r="BI49"/>
  <c r="BH49"/>
  <c r="BG49"/>
  <c r="BF49"/>
  <c r="BE49"/>
  <c r="BD49"/>
  <c r="BC49"/>
  <c r="BB49"/>
  <c r="BA49"/>
  <c r="AY49"/>
  <c r="AX49"/>
  <c r="AW49"/>
  <c r="AV49"/>
  <c r="AU49"/>
  <c r="AT49"/>
  <c r="AS49"/>
  <c r="AR49"/>
  <c r="AQ49"/>
  <c r="AP49"/>
  <c r="AO49"/>
  <c r="M49" s="1"/>
  <c r="I49" s="1"/>
  <c r="F49" s="1"/>
  <c r="E49" s="1"/>
  <c r="BK48"/>
  <c r="BJ48"/>
  <c r="BI48"/>
  <c r="BH48"/>
  <c r="BG48"/>
  <c r="BF48"/>
  <c r="BE48"/>
  <c r="BD48"/>
  <c r="BC48"/>
  <c r="BB48"/>
  <c r="BA48"/>
  <c r="AY48"/>
  <c r="AX48"/>
  <c r="AW48"/>
  <c r="AV48"/>
  <c r="AU48"/>
  <c r="AT48"/>
  <c r="AS48"/>
  <c r="AR48"/>
  <c r="AQ48"/>
  <c r="AP48"/>
  <c r="AO48"/>
  <c r="BK47"/>
  <c r="BJ47"/>
  <c r="BI47"/>
  <c r="BH47"/>
  <c r="BG47"/>
  <c r="BF47"/>
  <c r="BE47"/>
  <c r="BD47"/>
  <c r="BC47"/>
  <c r="BB47"/>
  <c r="BA47"/>
  <c r="AY47"/>
  <c r="AX47"/>
  <c r="AW47"/>
  <c r="AV47"/>
  <c r="AU47"/>
  <c r="AT47"/>
  <c r="AS47"/>
  <c r="AR47"/>
  <c r="AQ47"/>
  <c r="AP47"/>
  <c r="AO47"/>
  <c r="BK46"/>
  <c r="BJ46"/>
  <c r="BI46"/>
  <c r="BH46"/>
  <c r="BG46"/>
  <c r="BF46"/>
  <c r="BE46"/>
  <c r="BD46"/>
  <c r="BC46"/>
  <c r="BB46"/>
  <c r="BA46"/>
  <c r="AY46"/>
  <c r="AX46"/>
  <c r="AW46"/>
  <c r="AV46"/>
  <c r="AU46"/>
  <c r="AT46"/>
  <c r="AS46"/>
  <c r="AR46"/>
  <c r="AQ46"/>
  <c r="AP46"/>
  <c r="AO46"/>
  <c r="BK45"/>
  <c r="BJ45"/>
  <c r="BI45"/>
  <c r="BH45"/>
  <c r="BG45"/>
  <c r="BF45"/>
  <c r="BE45"/>
  <c r="BD45"/>
  <c r="BC45"/>
  <c r="BB45"/>
  <c r="BA45"/>
  <c r="AY45"/>
  <c r="AX45"/>
  <c r="AW45"/>
  <c r="AV45"/>
  <c r="AU45"/>
  <c r="AT45"/>
  <c r="AS45"/>
  <c r="AR45"/>
  <c r="AQ45"/>
  <c r="AP45"/>
  <c r="AO45"/>
  <c r="BK44"/>
  <c r="BJ44"/>
  <c r="BI44"/>
  <c r="BH44"/>
  <c r="BG44"/>
  <c r="BF44"/>
  <c r="BE44"/>
  <c r="BD44"/>
  <c r="BC44"/>
  <c r="BB44"/>
  <c r="BA44"/>
  <c r="AY44"/>
  <c r="AX44"/>
  <c r="AW44"/>
  <c r="AV44"/>
  <c r="AU44"/>
  <c r="AT44"/>
  <c r="AS44"/>
  <c r="AR44"/>
  <c r="AQ44"/>
  <c r="AP44"/>
  <c r="AO44"/>
  <c r="BK43"/>
  <c r="BJ43"/>
  <c r="BI43"/>
  <c r="BH43"/>
  <c r="BG43"/>
  <c r="BF43"/>
  <c r="BE43"/>
  <c r="BD43"/>
  <c r="BC43"/>
  <c r="BB43"/>
  <c r="BA43"/>
  <c r="AY43"/>
  <c r="AX43"/>
  <c r="AW43"/>
  <c r="AV43"/>
  <c r="AU43"/>
  <c r="AT43"/>
  <c r="AS43"/>
  <c r="AR43"/>
  <c r="AQ43"/>
  <c r="AP43"/>
  <c r="AO43"/>
  <c r="M43" s="1"/>
  <c r="I43" s="1"/>
  <c r="F43" s="1"/>
  <c r="E43" s="1"/>
  <c r="BK42"/>
  <c r="BJ42"/>
  <c r="BI42"/>
  <c r="BH42"/>
  <c r="BG42"/>
  <c r="BF42"/>
  <c r="BE42"/>
  <c r="BD42"/>
  <c r="BC42"/>
  <c r="BB42"/>
  <c r="BA42"/>
  <c r="AY42"/>
  <c r="AX42"/>
  <c r="AW42"/>
  <c r="AV42"/>
  <c r="AU42"/>
  <c r="AT42"/>
  <c r="AS42"/>
  <c r="AR42"/>
  <c r="AQ42"/>
  <c r="AP42"/>
  <c r="AO42"/>
  <c r="BK41"/>
  <c r="BJ41"/>
  <c r="BI41"/>
  <c r="BH41"/>
  <c r="BG41"/>
  <c r="BF41"/>
  <c r="BE41"/>
  <c r="BD41"/>
  <c r="BC41"/>
  <c r="BB41"/>
  <c r="BL41" s="1"/>
  <c r="BA41"/>
  <c r="AY41"/>
  <c r="AX41"/>
  <c r="AW41"/>
  <c r="AV41"/>
  <c r="AU41"/>
  <c r="AT41"/>
  <c r="AS41"/>
  <c r="AR41"/>
  <c r="AQ41"/>
  <c r="AP41"/>
  <c r="AO41"/>
  <c r="M41" s="1"/>
  <c r="I41" s="1"/>
  <c r="F41" s="1"/>
  <c r="E41" s="1"/>
  <c r="BK40"/>
  <c r="BJ40"/>
  <c r="BI40"/>
  <c r="BH40"/>
  <c r="BG40"/>
  <c r="BF40"/>
  <c r="BE40"/>
  <c r="BD40"/>
  <c r="BC40"/>
  <c r="BB40"/>
  <c r="BA40"/>
  <c r="AY40"/>
  <c r="AX40"/>
  <c r="AW40"/>
  <c r="AV40"/>
  <c r="AU40"/>
  <c r="AT40"/>
  <c r="AS40"/>
  <c r="AR40"/>
  <c r="AQ40"/>
  <c r="AP40"/>
  <c r="AO40"/>
  <c r="BK39"/>
  <c r="BJ39"/>
  <c r="BI39"/>
  <c r="BH39"/>
  <c r="BG39"/>
  <c r="BF39"/>
  <c r="BE39"/>
  <c r="BD39"/>
  <c r="BC39"/>
  <c r="BB39"/>
  <c r="BA39"/>
  <c r="AY39"/>
  <c r="AX39"/>
  <c r="AW39"/>
  <c r="AV39"/>
  <c r="AU39"/>
  <c r="AT39"/>
  <c r="AS39"/>
  <c r="AR39"/>
  <c r="AQ39"/>
  <c r="AP39"/>
  <c r="AO39"/>
  <c r="BK38"/>
  <c r="BJ38"/>
  <c r="BI38"/>
  <c r="BH38"/>
  <c r="BG38"/>
  <c r="BF38"/>
  <c r="BE38"/>
  <c r="BD38"/>
  <c r="BC38"/>
  <c r="BB38"/>
  <c r="BA38"/>
  <c r="AY38"/>
  <c r="AX38"/>
  <c r="AW38"/>
  <c r="AV38"/>
  <c r="AU38"/>
  <c r="AT38"/>
  <c r="AS38"/>
  <c r="AR38"/>
  <c r="AQ38"/>
  <c r="AP38"/>
  <c r="AO38"/>
  <c r="BK37"/>
  <c r="BJ37"/>
  <c r="BI37"/>
  <c r="BH37"/>
  <c r="BG37"/>
  <c r="BF37"/>
  <c r="BE37"/>
  <c r="BD37"/>
  <c r="BC37"/>
  <c r="BB37"/>
  <c r="BA37"/>
  <c r="AY37"/>
  <c r="AX37"/>
  <c r="AW37"/>
  <c r="AV37"/>
  <c r="AU37"/>
  <c r="AT37"/>
  <c r="AS37"/>
  <c r="AR37"/>
  <c r="AQ37"/>
  <c r="AP37"/>
  <c r="AO37"/>
  <c r="BK36"/>
  <c r="BJ36"/>
  <c r="BI36"/>
  <c r="BH36"/>
  <c r="BG36"/>
  <c r="BF36"/>
  <c r="BE36"/>
  <c r="BD36"/>
  <c r="BC36"/>
  <c r="BB36"/>
  <c r="BA36"/>
  <c r="AY36"/>
  <c r="AX36"/>
  <c r="AW36"/>
  <c r="AV36"/>
  <c r="AU36"/>
  <c r="AT36"/>
  <c r="AS36"/>
  <c r="AR36"/>
  <c r="AQ36"/>
  <c r="M36" s="1"/>
  <c r="I36" s="1"/>
  <c r="F36" s="1"/>
  <c r="E36" s="1"/>
  <c r="AP36"/>
  <c r="AO36"/>
  <c r="BK35"/>
  <c r="BJ35"/>
  <c r="BI35"/>
  <c r="BH35"/>
  <c r="BG35"/>
  <c r="BF35"/>
  <c r="BE35"/>
  <c r="BD35"/>
  <c r="BC35"/>
  <c r="BB35"/>
  <c r="BA35"/>
  <c r="AY35"/>
  <c r="AX35"/>
  <c r="AW35"/>
  <c r="AV35"/>
  <c r="AU35"/>
  <c r="AT35"/>
  <c r="AS35"/>
  <c r="AR35"/>
  <c r="AQ35"/>
  <c r="AP35"/>
  <c r="AO35"/>
  <c r="BK34"/>
  <c r="BJ34"/>
  <c r="BI34"/>
  <c r="BH34"/>
  <c r="BG34"/>
  <c r="BF34"/>
  <c r="BE34"/>
  <c r="BD34"/>
  <c r="BC34"/>
  <c r="BB34"/>
  <c r="BA34"/>
  <c r="AY34"/>
  <c r="AX34"/>
  <c r="AW34"/>
  <c r="AV34"/>
  <c r="AU34"/>
  <c r="AT34"/>
  <c r="AS34"/>
  <c r="AR34"/>
  <c r="AQ34"/>
  <c r="AP34"/>
  <c r="AO34"/>
  <c r="BK33"/>
  <c r="BJ33"/>
  <c r="BI33"/>
  <c r="BH33"/>
  <c r="BG33"/>
  <c r="BF33"/>
  <c r="BE33"/>
  <c r="BD33"/>
  <c r="BC33"/>
  <c r="BB33"/>
  <c r="BA33"/>
  <c r="AY33"/>
  <c r="AX33"/>
  <c r="AW33"/>
  <c r="AV33"/>
  <c r="AU33"/>
  <c r="AT33"/>
  <c r="AS33"/>
  <c r="AR33"/>
  <c r="AQ33"/>
  <c r="AP33"/>
  <c r="AO33"/>
  <c r="BK32"/>
  <c r="BJ32"/>
  <c r="BI32"/>
  <c r="BH32"/>
  <c r="BG32"/>
  <c r="BF32"/>
  <c r="BE32"/>
  <c r="BD32"/>
  <c r="BC32"/>
  <c r="BB32"/>
  <c r="BA32"/>
  <c r="AY32"/>
  <c r="AX32"/>
  <c r="AW32"/>
  <c r="AV32"/>
  <c r="AU32"/>
  <c r="AT32"/>
  <c r="AS32"/>
  <c r="AR32"/>
  <c r="AQ32"/>
  <c r="AP32"/>
  <c r="AO32"/>
  <c r="BK31"/>
  <c r="BJ31"/>
  <c r="BI31"/>
  <c r="BH31"/>
  <c r="BG31"/>
  <c r="BF31"/>
  <c r="BE31"/>
  <c r="BD31"/>
  <c r="BC31"/>
  <c r="BB31"/>
  <c r="BA31"/>
  <c r="AY31"/>
  <c r="AX31"/>
  <c r="AW31"/>
  <c r="AV31"/>
  <c r="AU31"/>
  <c r="AT31"/>
  <c r="AS31"/>
  <c r="AR31"/>
  <c r="AQ31"/>
  <c r="AP31"/>
  <c r="AO31"/>
  <c r="BK30"/>
  <c r="BJ30"/>
  <c r="BI30"/>
  <c r="BH30"/>
  <c r="BG30"/>
  <c r="BF30"/>
  <c r="BE30"/>
  <c r="BD30"/>
  <c r="BC30"/>
  <c r="BB30"/>
  <c r="BA30"/>
  <c r="AY30"/>
  <c r="AX30"/>
  <c r="AW30"/>
  <c r="AV30"/>
  <c r="AU30"/>
  <c r="AT30"/>
  <c r="AS30"/>
  <c r="AR30"/>
  <c r="AQ30"/>
  <c r="AP30"/>
  <c r="AO30"/>
  <c r="BK29"/>
  <c r="BJ29"/>
  <c r="BI29"/>
  <c r="BH29"/>
  <c r="BG29"/>
  <c r="BF29"/>
  <c r="BE29"/>
  <c r="BD29"/>
  <c r="BC29"/>
  <c r="BB29"/>
  <c r="BA29"/>
  <c r="AY29"/>
  <c r="AX29"/>
  <c r="AW29"/>
  <c r="AV29"/>
  <c r="AU29"/>
  <c r="AT29"/>
  <c r="AS29"/>
  <c r="AR29"/>
  <c r="AQ29"/>
  <c r="AP29"/>
  <c r="AO29"/>
  <c r="BK28"/>
  <c r="BJ28"/>
  <c r="BI28"/>
  <c r="BH28"/>
  <c r="BG28"/>
  <c r="BF28"/>
  <c r="BE28"/>
  <c r="BD28"/>
  <c r="BC28"/>
  <c r="BB28"/>
  <c r="BA28"/>
  <c r="AY28"/>
  <c r="AX28"/>
  <c r="AW28"/>
  <c r="AV28"/>
  <c r="AU28"/>
  <c r="AT28"/>
  <c r="AS28"/>
  <c r="AR28"/>
  <c r="AQ28"/>
  <c r="AP28"/>
  <c r="AO28"/>
  <c r="BK27"/>
  <c r="BJ27"/>
  <c r="BI27"/>
  <c r="BH27"/>
  <c r="BG27"/>
  <c r="BF27"/>
  <c r="BE27"/>
  <c r="BD27"/>
  <c r="BC27"/>
  <c r="BB27"/>
  <c r="BA27"/>
  <c r="AY27"/>
  <c r="AX27"/>
  <c r="AW27"/>
  <c r="AV27"/>
  <c r="AU27"/>
  <c r="AT27"/>
  <c r="AS27"/>
  <c r="AR27"/>
  <c r="AQ27"/>
  <c r="AP27"/>
  <c r="AO27"/>
  <c r="BK26"/>
  <c r="BJ26"/>
  <c r="BI26"/>
  <c r="BH26"/>
  <c r="BG26"/>
  <c r="BF26"/>
  <c r="BE26"/>
  <c r="BD26"/>
  <c r="BC26"/>
  <c r="BB26"/>
  <c r="BA26"/>
  <c r="AY26"/>
  <c r="AX26"/>
  <c r="AW26"/>
  <c r="AV26"/>
  <c r="AU26"/>
  <c r="AT26"/>
  <c r="AS26"/>
  <c r="AR26"/>
  <c r="AQ26"/>
  <c r="AP26"/>
  <c r="AO26"/>
  <c r="BK25"/>
  <c r="BJ25"/>
  <c r="BI25"/>
  <c r="BH25"/>
  <c r="BG25"/>
  <c r="BF25"/>
  <c r="BE25"/>
  <c r="BD25"/>
  <c r="BC25"/>
  <c r="BB25"/>
  <c r="BA25"/>
  <c r="AY25"/>
  <c r="AX25"/>
  <c r="AW25"/>
  <c r="AV25"/>
  <c r="AU25"/>
  <c r="AT25"/>
  <c r="AS25"/>
  <c r="AR25"/>
  <c r="AQ25"/>
  <c r="AP25"/>
  <c r="AO25"/>
  <c r="BK24"/>
  <c r="BJ24"/>
  <c r="BI24"/>
  <c r="BH24"/>
  <c r="BG24"/>
  <c r="BF24"/>
  <c r="BE24"/>
  <c r="BD24"/>
  <c r="BC24"/>
  <c r="BB24"/>
  <c r="BA24"/>
  <c r="AY24"/>
  <c r="AX24"/>
  <c r="AW24"/>
  <c r="AV24"/>
  <c r="AU24"/>
  <c r="AT24"/>
  <c r="AS24"/>
  <c r="AR24"/>
  <c r="AQ24"/>
  <c r="AP24"/>
  <c r="AO24"/>
  <c r="BK23"/>
  <c r="BJ23"/>
  <c r="BI23"/>
  <c r="BH23"/>
  <c r="BG23"/>
  <c r="BF23"/>
  <c r="BE23"/>
  <c r="BD23"/>
  <c r="BC23"/>
  <c r="BB23"/>
  <c r="BA23"/>
  <c r="AY23"/>
  <c r="AX23"/>
  <c r="AW23"/>
  <c r="AV23"/>
  <c r="AU23"/>
  <c r="AT23"/>
  <c r="AS23"/>
  <c r="AR23"/>
  <c r="AQ23"/>
  <c r="AP23"/>
  <c r="AO23"/>
  <c r="BK22"/>
  <c r="BJ22"/>
  <c r="BI22"/>
  <c r="BH22"/>
  <c r="BG22"/>
  <c r="BF22"/>
  <c r="BE22"/>
  <c r="BD22"/>
  <c r="BC22"/>
  <c r="BB22"/>
  <c r="BA22"/>
  <c r="BL22" s="1"/>
  <c r="AY22"/>
  <c r="AX22"/>
  <c r="AW22"/>
  <c r="AV22"/>
  <c r="AU22"/>
  <c r="AT22"/>
  <c r="AS22"/>
  <c r="AR22"/>
  <c r="M22" s="1"/>
  <c r="I22" s="1"/>
  <c r="AQ22"/>
  <c r="AP22"/>
  <c r="AO22"/>
  <c r="BK21"/>
  <c r="BJ21"/>
  <c r="BI21"/>
  <c r="BH21"/>
  <c r="BG21"/>
  <c r="BF21"/>
  <c r="BE21"/>
  <c r="BD21"/>
  <c r="BC21"/>
  <c r="BB21"/>
  <c r="BA21"/>
  <c r="AY21"/>
  <c r="AX21"/>
  <c r="AW21"/>
  <c r="AV21"/>
  <c r="AU21"/>
  <c r="AT21"/>
  <c r="AS21"/>
  <c r="AR21"/>
  <c r="AQ21"/>
  <c r="AP21"/>
  <c r="AO21"/>
  <c r="BK20"/>
  <c r="BJ20"/>
  <c r="BI20"/>
  <c r="BH20"/>
  <c r="BG20"/>
  <c r="BF20"/>
  <c r="BE20"/>
  <c r="BD20"/>
  <c r="BC20"/>
  <c r="BB20"/>
  <c r="BA20"/>
  <c r="BL20" s="1"/>
  <c r="AY20"/>
  <c r="AX20"/>
  <c r="AW20"/>
  <c r="AV20"/>
  <c r="AU20"/>
  <c r="AT20"/>
  <c r="AS20"/>
  <c r="AR20"/>
  <c r="AQ20"/>
  <c r="AP20"/>
  <c r="AO20"/>
  <c r="M20"/>
  <c r="I20" s="1"/>
  <c r="F20" s="1"/>
  <c r="E20" s="1"/>
  <c r="BK19"/>
  <c r="BJ19"/>
  <c r="BI19"/>
  <c r="BH19"/>
  <c r="BG19"/>
  <c r="BF19"/>
  <c r="BE19"/>
  <c r="BD19"/>
  <c r="BC19"/>
  <c r="BB19"/>
  <c r="BA19"/>
  <c r="AY19"/>
  <c r="AX19"/>
  <c r="AW19"/>
  <c r="AV19"/>
  <c r="AU19"/>
  <c r="AT19"/>
  <c r="AS19"/>
  <c r="AR19"/>
  <c r="AQ19"/>
  <c r="AP19"/>
  <c r="AO19"/>
  <c r="BK18"/>
  <c r="BJ18"/>
  <c r="BI18"/>
  <c r="BH18"/>
  <c r="BG18"/>
  <c r="BF18"/>
  <c r="BE18"/>
  <c r="BD18"/>
  <c r="BC18"/>
  <c r="BB18"/>
  <c r="BA18"/>
  <c r="AY18"/>
  <c r="AX18"/>
  <c r="AW18"/>
  <c r="AV18"/>
  <c r="AU18"/>
  <c r="AT18"/>
  <c r="AS18"/>
  <c r="AR18"/>
  <c r="AQ18"/>
  <c r="AP18"/>
  <c r="AO18"/>
  <c r="BK17"/>
  <c r="BJ17"/>
  <c r="BI17"/>
  <c r="BH17"/>
  <c r="BG17"/>
  <c r="BF17"/>
  <c r="BE17"/>
  <c r="BD17"/>
  <c r="BL17" s="1"/>
  <c r="BC17"/>
  <c r="BB17"/>
  <c r="BA17"/>
  <c r="AY17"/>
  <c r="AX17"/>
  <c r="AW17"/>
  <c r="AV17"/>
  <c r="AU17"/>
  <c r="AT17"/>
  <c r="AS17"/>
  <c r="AR17"/>
  <c r="AQ17"/>
  <c r="AP17"/>
  <c r="AO17"/>
  <c r="BK16"/>
  <c r="BJ16"/>
  <c r="BI16"/>
  <c r="BH16"/>
  <c r="BG16"/>
  <c r="BF16"/>
  <c r="BE16"/>
  <c r="BD16"/>
  <c r="BC16"/>
  <c r="BB16"/>
  <c r="BA16"/>
  <c r="AY16"/>
  <c r="AX16"/>
  <c r="AW16"/>
  <c r="AV16"/>
  <c r="AU16"/>
  <c r="AT16"/>
  <c r="AS16"/>
  <c r="AR16"/>
  <c r="AQ16"/>
  <c r="AP16"/>
  <c r="AO16"/>
  <c r="M16" s="1"/>
  <c r="I16" s="1"/>
  <c r="F16" s="1"/>
  <c r="E16" s="1"/>
  <c r="BK15"/>
  <c r="BJ15"/>
  <c r="BI15"/>
  <c r="BH15"/>
  <c r="BG15"/>
  <c r="BF15"/>
  <c r="BE15"/>
  <c r="BD15"/>
  <c r="BC15"/>
  <c r="BB15"/>
  <c r="BA15"/>
  <c r="AY15"/>
  <c r="AX15"/>
  <c r="AW15"/>
  <c r="AV15"/>
  <c r="AU15"/>
  <c r="AT15"/>
  <c r="AS15"/>
  <c r="AR15"/>
  <c r="AQ15"/>
  <c r="AP15"/>
  <c r="AO15"/>
  <c r="BK14"/>
  <c r="BJ14"/>
  <c r="BI14"/>
  <c r="BH14"/>
  <c r="BG14"/>
  <c r="BF14"/>
  <c r="BE14"/>
  <c r="BD14"/>
  <c r="BC14"/>
  <c r="BB14"/>
  <c r="BA14"/>
  <c r="AY14"/>
  <c r="AX14"/>
  <c r="AW14"/>
  <c r="AV14"/>
  <c r="AU14"/>
  <c r="AT14"/>
  <c r="AS14"/>
  <c r="AR14"/>
  <c r="AQ14"/>
  <c r="AP14"/>
  <c r="AO14"/>
  <c r="BK13"/>
  <c r="BJ13"/>
  <c r="BI13"/>
  <c r="BH13"/>
  <c r="BG13"/>
  <c r="BF13"/>
  <c r="BE13"/>
  <c r="BD13"/>
  <c r="BC13"/>
  <c r="BB13"/>
  <c r="BA13"/>
  <c r="AY13"/>
  <c r="AX13"/>
  <c r="AW13"/>
  <c r="AV13"/>
  <c r="AU13"/>
  <c r="AT13"/>
  <c r="AS13"/>
  <c r="AR13"/>
  <c r="AQ13"/>
  <c r="AP13"/>
  <c r="AO13"/>
  <c r="BK12"/>
  <c r="BJ12"/>
  <c r="BI12"/>
  <c r="BH12"/>
  <c r="BG12"/>
  <c r="BF12"/>
  <c r="BE12"/>
  <c r="BD12"/>
  <c r="BC12"/>
  <c r="BB12"/>
  <c r="BA12"/>
  <c r="AY12"/>
  <c r="AX12"/>
  <c r="AW12"/>
  <c r="AV12"/>
  <c r="AU12"/>
  <c r="AT12"/>
  <c r="AS12"/>
  <c r="AR12"/>
  <c r="AQ12"/>
  <c r="AP12"/>
  <c r="AO12"/>
  <c r="M12" s="1"/>
  <c r="I12" s="1"/>
  <c r="BK11"/>
  <c r="BJ11"/>
  <c r="BI11"/>
  <c r="BH11"/>
  <c r="BG11"/>
  <c r="BF11"/>
  <c r="BE11"/>
  <c r="BD11"/>
  <c r="BC11"/>
  <c r="BB11"/>
  <c r="BA11"/>
  <c r="AY11"/>
  <c r="AX11"/>
  <c r="AW11"/>
  <c r="AV11"/>
  <c r="AU11"/>
  <c r="AT11"/>
  <c r="AS11"/>
  <c r="AR11"/>
  <c r="AQ11"/>
  <c r="AP11"/>
  <c r="AO11"/>
  <c r="BK10"/>
  <c r="BJ10"/>
  <c r="BI10"/>
  <c r="BH10"/>
  <c r="BG10"/>
  <c r="BF10"/>
  <c r="BE10"/>
  <c r="BD10"/>
  <c r="BC10"/>
  <c r="BB10"/>
  <c r="BA10"/>
  <c r="AY10"/>
  <c r="AX10"/>
  <c r="AW10"/>
  <c r="AV10"/>
  <c r="AU10"/>
  <c r="AT10"/>
  <c r="AS10"/>
  <c r="AR10"/>
  <c r="AQ10"/>
  <c r="AP10"/>
  <c r="AO10"/>
  <c r="BK9"/>
  <c r="BJ9"/>
  <c r="BI9"/>
  <c r="BH9"/>
  <c r="BG9"/>
  <c r="BF9"/>
  <c r="BE9"/>
  <c r="BD9"/>
  <c r="BC9"/>
  <c r="BB9"/>
  <c r="BA9"/>
  <c r="AY9"/>
  <c r="AX9"/>
  <c r="AW9"/>
  <c r="AV9"/>
  <c r="AU9"/>
  <c r="AT9"/>
  <c r="AS9"/>
  <c r="AR9"/>
  <c r="AQ9"/>
  <c r="AP9"/>
  <c r="AO9"/>
  <c r="BK8"/>
  <c r="BJ8"/>
  <c r="BI8"/>
  <c r="BH8"/>
  <c r="BG8"/>
  <c r="BF8"/>
  <c r="BE8"/>
  <c r="BD8"/>
  <c r="BC8"/>
  <c r="BB8"/>
  <c r="BA8"/>
  <c r="AY8"/>
  <c r="AX8"/>
  <c r="AW8"/>
  <c r="AV8"/>
  <c r="AU8"/>
  <c r="AT8"/>
  <c r="AS8"/>
  <c r="AR8"/>
  <c r="AQ8"/>
  <c r="AP8"/>
  <c r="AO8"/>
  <c r="BK7"/>
  <c r="BJ7"/>
  <c r="BI7"/>
  <c r="BH7"/>
  <c r="BG7"/>
  <c r="BF7"/>
  <c r="BE7"/>
  <c r="BD7"/>
  <c r="BC7"/>
  <c r="BB7"/>
  <c r="BA7"/>
  <c r="AY7"/>
  <c r="AX7"/>
  <c r="AW7"/>
  <c r="AV7"/>
  <c r="AU7"/>
  <c r="AT7"/>
  <c r="AS7"/>
  <c r="AR7"/>
  <c r="AQ7"/>
  <c r="AP7"/>
  <c r="AO7"/>
  <c r="BK6"/>
  <c r="BJ6"/>
  <c r="BI6"/>
  <c r="BH6"/>
  <c r="BG6"/>
  <c r="BF6"/>
  <c r="BE6"/>
  <c r="BD6"/>
  <c r="BC6"/>
  <c r="BB6"/>
  <c r="BA6"/>
  <c r="AY6"/>
  <c r="AX6"/>
  <c r="AW6"/>
  <c r="AV6"/>
  <c r="AU6"/>
  <c r="AT6"/>
  <c r="AS6"/>
  <c r="AR6"/>
  <c r="AQ6"/>
  <c r="AP6"/>
  <c r="AO6"/>
  <c r="BK5"/>
  <c r="BJ5"/>
  <c r="BI5"/>
  <c r="BH5"/>
  <c r="BG5"/>
  <c r="BF5"/>
  <c r="BE5"/>
  <c r="BD5"/>
  <c r="BC5"/>
  <c r="BB5"/>
  <c r="BA5"/>
  <c r="AY5"/>
  <c r="AX5"/>
  <c r="AW5"/>
  <c r="AV5"/>
  <c r="AU5"/>
  <c r="AT5"/>
  <c r="AS5"/>
  <c r="AR5"/>
  <c r="AQ5"/>
  <c r="AP5"/>
  <c r="AO5"/>
  <c r="AX1"/>
  <c r="BN55" s="1"/>
  <c r="AQ1"/>
  <c r="AU1" s="1"/>
  <c r="A31" i="14"/>
  <c r="BK30"/>
  <c r="BJ30"/>
  <c r="BI30"/>
  <c r="BH30"/>
  <c r="BG30"/>
  <c r="BF30"/>
  <c r="BE30"/>
  <c r="BD30"/>
  <c r="BC30"/>
  <c r="BB30"/>
  <c r="BA30"/>
  <c r="AY30"/>
  <c r="AX30"/>
  <c r="AW30"/>
  <c r="AV30"/>
  <c r="AU30"/>
  <c r="AT30"/>
  <c r="AS30"/>
  <c r="AR30"/>
  <c r="AQ30"/>
  <c r="AP30"/>
  <c r="AO30"/>
  <c r="BK29"/>
  <c r="BJ29"/>
  <c r="BI29"/>
  <c r="BH29"/>
  <c r="BG29"/>
  <c r="BF29"/>
  <c r="BE29"/>
  <c r="BD29"/>
  <c r="BC29"/>
  <c r="BB29"/>
  <c r="BA29"/>
  <c r="AY29"/>
  <c r="AX29"/>
  <c r="AW29"/>
  <c r="AV29"/>
  <c r="AU29"/>
  <c r="AT29"/>
  <c r="AS29"/>
  <c r="AR29"/>
  <c r="AQ29"/>
  <c r="AP29"/>
  <c r="AO29"/>
  <c r="M29" s="1"/>
  <c r="I29" s="1"/>
  <c r="F29" s="1"/>
  <c r="E29" s="1"/>
  <c r="BK28"/>
  <c r="BJ28"/>
  <c r="BI28"/>
  <c r="BH28"/>
  <c r="BG28"/>
  <c r="BF28"/>
  <c r="BE28"/>
  <c r="BD28"/>
  <c r="BC28"/>
  <c r="BB28"/>
  <c r="BA28"/>
  <c r="AY28"/>
  <c r="AX28"/>
  <c r="AW28"/>
  <c r="AV28"/>
  <c r="AU28"/>
  <c r="AT28"/>
  <c r="AS28"/>
  <c r="AR28"/>
  <c r="AQ28"/>
  <c r="AP28"/>
  <c r="AO28"/>
  <c r="BK27"/>
  <c r="BJ27"/>
  <c r="BI27"/>
  <c r="BH27"/>
  <c r="BG27"/>
  <c r="BF27"/>
  <c r="BE27"/>
  <c r="BD27"/>
  <c r="BC27"/>
  <c r="BB27"/>
  <c r="BL27" s="1"/>
  <c r="BA27"/>
  <c r="AY27"/>
  <c r="AX27"/>
  <c r="AW27"/>
  <c r="AV27"/>
  <c r="AU27"/>
  <c r="AT27"/>
  <c r="AS27"/>
  <c r="AR27"/>
  <c r="AQ27"/>
  <c r="AP27"/>
  <c r="AO27"/>
  <c r="M27" s="1"/>
  <c r="I27" s="1"/>
  <c r="F27" s="1"/>
  <c r="E27" s="1"/>
  <c r="BK26"/>
  <c r="BJ26"/>
  <c r="BI26"/>
  <c r="BH26"/>
  <c r="BG26"/>
  <c r="BF26"/>
  <c r="BE26"/>
  <c r="BD26"/>
  <c r="BC26"/>
  <c r="BB26"/>
  <c r="BA26"/>
  <c r="AY26"/>
  <c r="AX26"/>
  <c r="AW26"/>
  <c r="AV26"/>
  <c r="AU26"/>
  <c r="AT26"/>
  <c r="AS26"/>
  <c r="AR26"/>
  <c r="AQ26"/>
  <c r="AP26"/>
  <c r="AO26"/>
  <c r="BK25"/>
  <c r="BJ25"/>
  <c r="BI25"/>
  <c r="BH25"/>
  <c r="BG25"/>
  <c r="BF25"/>
  <c r="BE25"/>
  <c r="BD25"/>
  <c r="BC25"/>
  <c r="BB25"/>
  <c r="BA25"/>
  <c r="AY25"/>
  <c r="AX25"/>
  <c r="AW25"/>
  <c r="AV25"/>
  <c r="AU25"/>
  <c r="AT25"/>
  <c r="AS25"/>
  <c r="AR25"/>
  <c r="AQ25"/>
  <c r="AP25"/>
  <c r="AO25"/>
  <c r="M25" s="1"/>
  <c r="I25" s="1"/>
  <c r="F25" s="1"/>
  <c r="E25" s="1"/>
  <c r="BK24"/>
  <c r="BJ24"/>
  <c r="BI24"/>
  <c r="BH24"/>
  <c r="BG24"/>
  <c r="BF24"/>
  <c r="BE24"/>
  <c r="BD24"/>
  <c r="BC24"/>
  <c r="BB24"/>
  <c r="BA24"/>
  <c r="AY24"/>
  <c r="AX24"/>
  <c r="AW24"/>
  <c r="AV24"/>
  <c r="AU24"/>
  <c r="AT24"/>
  <c r="AS24"/>
  <c r="AR24"/>
  <c r="AQ24"/>
  <c r="AP24"/>
  <c r="AO24"/>
  <c r="BK23"/>
  <c r="BJ23"/>
  <c r="BI23"/>
  <c r="BH23"/>
  <c r="BG23"/>
  <c r="BF23"/>
  <c r="BE23"/>
  <c r="BD23"/>
  <c r="BC23"/>
  <c r="BB23"/>
  <c r="BL23" s="1"/>
  <c r="BA23"/>
  <c r="AY23"/>
  <c r="AX23"/>
  <c r="AW23"/>
  <c r="AV23"/>
  <c r="AU23"/>
  <c r="AT23"/>
  <c r="AS23"/>
  <c r="AR23"/>
  <c r="AQ23"/>
  <c r="AP23"/>
  <c r="AO23"/>
  <c r="M23" s="1"/>
  <c r="I23" s="1"/>
  <c r="F23" s="1"/>
  <c r="E23" s="1"/>
  <c r="BK22"/>
  <c r="BJ22"/>
  <c r="BI22"/>
  <c r="BH22"/>
  <c r="BG22"/>
  <c r="BF22"/>
  <c r="BE22"/>
  <c r="BD22"/>
  <c r="BC22"/>
  <c r="BB22"/>
  <c r="BA22"/>
  <c r="AY22"/>
  <c r="AX22"/>
  <c r="AW22"/>
  <c r="AV22"/>
  <c r="AU22"/>
  <c r="AT22"/>
  <c r="AS22"/>
  <c r="AR22"/>
  <c r="AQ22"/>
  <c r="AP22"/>
  <c r="AO22"/>
  <c r="BK21"/>
  <c r="BJ21"/>
  <c r="BI21"/>
  <c r="BH21"/>
  <c r="BG21"/>
  <c r="BF21"/>
  <c r="BE21"/>
  <c r="BD21"/>
  <c r="BC21"/>
  <c r="BB21"/>
  <c r="BA21"/>
  <c r="AY21"/>
  <c r="AX21"/>
  <c r="AW21"/>
  <c r="AV21"/>
  <c r="AU21"/>
  <c r="AT21"/>
  <c r="AS21"/>
  <c r="AR21"/>
  <c r="AQ21"/>
  <c r="AP21"/>
  <c r="AO21"/>
  <c r="M21" s="1"/>
  <c r="I21" s="1"/>
  <c r="F21" s="1"/>
  <c r="E21" s="1"/>
  <c r="BK20"/>
  <c r="BJ20"/>
  <c r="BI20"/>
  <c r="BH20"/>
  <c r="BG20"/>
  <c r="BF20"/>
  <c r="BE20"/>
  <c r="BD20"/>
  <c r="BC20"/>
  <c r="BB20"/>
  <c r="BA20"/>
  <c r="AY20"/>
  <c r="AX20"/>
  <c r="AW20"/>
  <c r="AV20"/>
  <c r="AU20"/>
  <c r="AT20"/>
  <c r="AS20"/>
  <c r="AR20"/>
  <c r="AQ20"/>
  <c r="AP20"/>
  <c r="AO20"/>
  <c r="BK19"/>
  <c r="BJ19"/>
  <c r="BI19"/>
  <c r="BH19"/>
  <c r="BG19"/>
  <c r="BF19"/>
  <c r="BE19"/>
  <c r="BD19"/>
  <c r="BC19"/>
  <c r="BB19"/>
  <c r="BA19"/>
  <c r="AY19"/>
  <c r="AX19"/>
  <c r="AW19"/>
  <c r="AV19"/>
  <c r="AU19"/>
  <c r="AT19"/>
  <c r="AS19"/>
  <c r="AR19"/>
  <c r="AQ19"/>
  <c r="AP19"/>
  <c r="AO19"/>
  <c r="BK18"/>
  <c r="BJ18"/>
  <c r="BI18"/>
  <c r="BH18"/>
  <c r="BG18"/>
  <c r="BF18"/>
  <c r="BE18"/>
  <c r="BD18"/>
  <c r="BC18"/>
  <c r="BB18"/>
  <c r="BA18"/>
  <c r="AY18"/>
  <c r="AX18"/>
  <c r="AW18"/>
  <c r="AV18"/>
  <c r="AU18"/>
  <c r="AT18"/>
  <c r="AS18"/>
  <c r="AR18"/>
  <c r="AQ18"/>
  <c r="AP18"/>
  <c r="AO18"/>
  <c r="BK17"/>
  <c r="BJ17"/>
  <c r="BI17"/>
  <c r="BH17"/>
  <c r="BG17"/>
  <c r="BF17"/>
  <c r="BE17"/>
  <c r="BD17"/>
  <c r="BC17"/>
  <c r="BB17"/>
  <c r="BA17"/>
  <c r="AY17"/>
  <c r="AX17"/>
  <c r="AW17"/>
  <c r="AV17"/>
  <c r="AU17"/>
  <c r="AT17"/>
  <c r="AS17"/>
  <c r="AR17"/>
  <c r="AQ17"/>
  <c r="AP17"/>
  <c r="AO17"/>
  <c r="BK16"/>
  <c r="BJ16"/>
  <c r="BI16"/>
  <c r="BH16"/>
  <c r="BG16"/>
  <c r="BF16"/>
  <c r="BE16"/>
  <c r="BD16"/>
  <c r="BC16"/>
  <c r="BB16"/>
  <c r="BA16"/>
  <c r="AY16"/>
  <c r="AX16"/>
  <c r="AW16"/>
  <c r="AV16"/>
  <c r="AU16"/>
  <c r="AT16"/>
  <c r="AS16"/>
  <c r="AR16"/>
  <c r="AQ16"/>
  <c r="AP16"/>
  <c r="AO16"/>
  <c r="BK15"/>
  <c r="BJ15"/>
  <c r="BI15"/>
  <c r="BH15"/>
  <c r="BG15"/>
  <c r="BF15"/>
  <c r="BE15"/>
  <c r="BD15"/>
  <c r="BC15"/>
  <c r="BB15"/>
  <c r="BA15"/>
  <c r="AY15"/>
  <c r="AX15"/>
  <c r="AW15"/>
  <c r="AV15"/>
  <c r="AU15"/>
  <c r="AT15"/>
  <c r="AS15"/>
  <c r="AR15"/>
  <c r="AQ15"/>
  <c r="AP15"/>
  <c r="AO15"/>
  <c r="BK14"/>
  <c r="BJ14"/>
  <c r="BI14"/>
  <c r="BH14"/>
  <c r="BG14"/>
  <c r="BF14"/>
  <c r="BE14"/>
  <c r="BD14"/>
  <c r="BC14"/>
  <c r="BB14"/>
  <c r="BA14"/>
  <c r="AY14"/>
  <c r="AX14"/>
  <c r="AW14"/>
  <c r="AV14"/>
  <c r="AU14"/>
  <c r="AT14"/>
  <c r="AS14"/>
  <c r="AR14"/>
  <c r="AQ14"/>
  <c r="AP14"/>
  <c r="AO14"/>
  <c r="BK13"/>
  <c r="BJ13"/>
  <c r="BI13"/>
  <c r="BH13"/>
  <c r="BG13"/>
  <c r="BF13"/>
  <c r="BE13"/>
  <c r="BD13"/>
  <c r="BC13"/>
  <c r="BB13"/>
  <c r="BA13"/>
  <c r="AY13"/>
  <c r="AX13"/>
  <c r="AW13"/>
  <c r="AV13"/>
  <c r="AU13"/>
  <c r="AT13"/>
  <c r="AS13"/>
  <c r="AR13"/>
  <c r="AQ13"/>
  <c r="AP13"/>
  <c r="AO13"/>
  <c r="BK12"/>
  <c r="BJ12"/>
  <c r="BI12"/>
  <c r="BH12"/>
  <c r="BG12"/>
  <c r="BF12"/>
  <c r="BE12"/>
  <c r="BD12"/>
  <c r="BC12"/>
  <c r="BB12"/>
  <c r="BA12"/>
  <c r="AY12"/>
  <c r="AX12"/>
  <c r="AW12"/>
  <c r="AV12"/>
  <c r="AU12"/>
  <c r="AT12"/>
  <c r="AS12"/>
  <c r="AR12"/>
  <c r="AQ12"/>
  <c r="AP12"/>
  <c r="AO12"/>
  <c r="BK11"/>
  <c r="BJ11"/>
  <c r="BI11"/>
  <c r="BH11"/>
  <c r="BG11"/>
  <c r="BF11"/>
  <c r="BE11"/>
  <c r="BD11"/>
  <c r="BC11"/>
  <c r="BB11"/>
  <c r="BA11"/>
  <c r="AY11"/>
  <c r="AX11"/>
  <c r="AW11"/>
  <c r="AV11"/>
  <c r="AU11"/>
  <c r="AT11"/>
  <c r="AS11"/>
  <c r="AR11"/>
  <c r="AQ11"/>
  <c r="AP11"/>
  <c r="AO11"/>
  <c r="BK10"/>
  <c r="BJ10"/>
  <c r="BI10"/>
  <c r="BH10"/>
  <c r="BG10"/>
  <c r="BF10"/>
  <c r="BE10"/>
  <c r="BD10"/>
  <c r="BC10"/>
  <c r="BB10"/>
  <c r="BA10"/>
  <c r="AY10"/>
  <c r="AX10"/>
  <c r="AW10"/>
  <c r="AV10"/>
  <c r="AU10"/>
  <c r="AT10"/>
  <c r="AS10"/>
  <c r="AR10"/>
  <c r="AQ10"/>
  <c r="AP10"/>
  <c r="AO10"/>
  <c r="BK9"/>
  <c r="BJ9"/>
  <c r="BI9"/>
  <c r="BH9"/>
  <c r="BG9"/>
  <c r="BF9"/>
  <c r="BE9"/>
  <c r="BD9"/>
  <c r="BC9"/>
  <c r="BB9"/>
  <c r="BA9"/>
  <c r="AY9"/>
  <c r="AX9"/>
  <c r="AW9"/>
  <c r="AV9"/>
  <c r="AU9"/>
  <c r="AT9"/>
  <c r="AS9"/>
  <c r="AR9"/>
  <c r="AQ9"/>
  <c r="AP9"/>
  <c r="AO9"/>
  <c r="BK8"/>
  <c r="BJ8"/>
  <c r="BI8"/>
  <c r="BH8"/>
  <c r="BG8"/>
  <c r="BF8"/>
  <c r="BE8"/>
  <c r="BD8"/>
  <c r="BC8"/>
  <c r="BB8"/>
  <c r="BA8"/>
  <c r="AY8"/>
  <c r="AX8"/>
  <c r="AW8"/>
  <c r="AV8"/>
  <c r="AU8"/>
  <c r="AT8"/>
  <c r="AS8"/>
  <c r="AR8"/>
  <c r="AQ8"/>
  <c r="AP8"/>
  <c r="AO8"/>
  <c r="BK7"/>
  <c r="BJ7"/>
  <c r="BI7"/>
  <c r="BH7"/>
  <c r="BG7"/>
  <c r="BF7"/>
  <c r="BE7"/>
  <c r="BD7"/>
  <c r="BC7"/>
  <c r="BB7"/>
  <c r="BA7"/>
  <c r="AY7"/>
  <c r="AX7"/>
  <c r="AW7"/>
  <c r="AV7"/>
  <c r="AU7"/>
  <c r="AT7"/>
  <c r="AS7"/>
  <c r="AR7"/>
  <c r="AQ7"/>
  <c r="AP7"/>
  <c r="AO7"/>
  <c r="BK6"/>
  <c r="BJ6"/>
  <c r="BI6"/>
  <c r="BH6"/>
  <c r="BG6"/>
  <c r="BF6"/>
  <c r="BE6"/>
  <c r="BD6"/>
  <c r="BC6"/>
  <c r="BB6"/>
  <c r="BA6"/>
  <c r="AY6"/>
  <c r="AX6"/>
  <c r="AW6"/>
  <c r="AV6"/>
  <c r="AU6"/>
  <c r="AT6"/>
  <c r="AS6"/>
  <c r="AR6"/>
  <c r="AQ6"/>
  <c r="AP6"/>
  <c r="AO6"/>
  <c r="BK5"/>
  <c r="BJ5"/>
  <c r="BI5"/>
  <c r="BH5"/>
  <c r="BG5"/>
  <c r="BF5"/>
  <c r="BE5"/>
  <c r="BD5"/>
  <c r="BC5"/>
  <c r="BB5"/>
  <c r="BA5"/>
  <c r="AY5"/>
  <c r="AX5"/>
  <c r="AW5"/>
  <c r="AV5"/>
  <c r="AU5"/>
  <c r="AT5"/>
  <c r="AS5"/>
  <c r="AR5"/>
  <c r="AQ5"/>
  <c r="AP5"/>
  <c r="AO5"/>
  <c r="AX1"/>
  <c r="BN29" s="1"/>
  <c r="AQ1"/>
  <c r="AU1" s="1"/>
  <c r="AP31" i="10"/>
  <c r="AF30"/>
  <c r="AD30"/>
  <c r="AB30"/>
  <c r="Z30"/>
  <c r="X30"/>
  <c r="V30"/>
  <c r="T30"/>
  <c r="R30"/>
  <c r="P30"/>
  <c r="BD30" s="1"/>
  <c r="N30"/>
  <c r="L30"/>
  <c r="J30"/>
  <c r="H30"/>
  <c r="AP29"/>
  <c r="BJ28"/>
  <c r="BH28"/>
  <c r="BD28"/>
  <c r="AH28"/>
  <c r="AD28"/>
  <c r="AB28"/>
  <c r="Z28"/>
  <c r="BI28" s="1"/>
  <c r="X28"/>
  <c r="V28"/>
  <c r="BG28" s="1"/>
  <c r="T28"/>
  <c r="R28"/>
  <c r="BE28" s="1"/>
  <c r="P28"/>
  <c r="N28"/>
  <c r="BC28" s="1"/>
  <c r="L28"/>
  <c r="J28"/>
  <c r="H28"/>
  <c r="AP27"/>
  <c r="BL26"/>
  <c r="BI26"/>
  <c r="AH26"/>
  <c r="AF26"/>
  <c r="AB26"/>
  <c r="BJ26" s="1"/>
  <c r="Z26"/>
  <c r="X26"/>
  <c r="V26"/>
  <c r="T26"/>
  <c r="BF26" s="1"/>
  <c r="R26"/>
  <c r="P26"/>
  <c r="N26"/>
  <c r="L26"/>
  <c r="BB26" s="1"/>
  <c r="J26"/>
  <c r="H26"/>
  <c r="AJ26" s="1"/>
  <c r="AP25"/>
  <c r="BK24"/>
  <c r="BH24"/>
  <c r="BB24"/>
  <c r="AH24"/>
  <c r="AF24"/>
  <c r="AD24"/>
  <c r="Z24"/>
  <c r="X24"/>
  <c r="V24"/>
  <c r="T24"/>
  <c r="R24"/>
  <c r="BE24" s="1"/>
  <c r="P24"/>
  <c r="N24"/>
  <c r="BC24" s="1"/>
  <c r="L24"/>
  <c r="J24"/>
  <c r="BA24" s="1"/>
  <c r="H24"/>
  <c r="AP23"/>
  <c r="BJ22"/>
  <c r="AH22"/>
  <c r="AF22"/>
  <c r="AD22"/>
  <c r="AB22"/>
  <c r="X22"/>
  <c r="V22"/>
  <c r="T22"/>
  <c r="R22"/>
  <c r="P22"/>
  <c r="N22"/>
  <c r="L22"/>
  <c r="J22"/>
  <c r="H22"/>
  <c r="AZ22" s="1"/>
  <c r="AP21"/>
  <c r="BM20"/>
  <c r="BK20"/>
  <c r="BI20"/>
  <c r="AH20"/>
  <c r="AF20"/>
  <c r="AD20"/>
  <c r="AB20"/>
  <c r="Z20"/>
  <c r="V20"/>
  <c r="T20"/>
  <c r="R20"/>
  <c r="P20"/>
  <c r="N20"/>
  <c r="L20"/>
  <c r="J20"/>
  <c r="H20"/>
  <c r="AP19"/>
  <c r="BH18"/>
  <c r="BE18"/>
  <c r="BA18"/>
  <c r="AH18"/>
  <c r="BM18" s="1"/>
  <c r="AF18"/>
  <c r="AD18"/>
  <c r="BK18" s="1"/>
  <c r="AB18"/>
  <c r="Z18"/>
  <c r="BI18" s="1"/>
  <c r="X18"/>
  <c r="T18"/>
  <c r="BF18" s="1"/>
  <c r="R18"/>
  <c r="P18"/>
  <c r="BD18" s="1"/>
  <c r="N18"/>
  <c r="L18"/>
  <c r="BB18" s="1"/>
  <c r="J18"/>
  <c r="H18"/>
  <c r="AJ18" s="1"/>
  <c r="AP17"/>
  <c r="BM16"/>
  <c r="BK16"/>
  <c r="AH16"/>
  <c r="AF16"/>
  <c r="BL16" s="1"/>
  <c r="AD16"/>
  <c r="AB16"/>
  <c r="BJ16" s="1"/>
  <c r="Z16"/>
  <c r="X16"/>
  <c r="V16"/>
  <c r="R16"/>
  <c r="BE16" s="1"/>
  <c r="P16"/>
  <c r="N16"/>
  <c r="L16"/>
  <c r="J16"/>
  <c r="BA16" s="1"/>
  <c r="H16"/>
  <c r="AP15"/>
  <c r="BH14"/>
  <c r="BA14"/>
  <c r="AH14"/>
  <c r="BM14" s="1"/>
  <c r="AF14"/>
  <c r="AD14"/>
  <c r="BK14" s="1"/>
  <c r="AB14"/>
  <c r="Z14"/>
  <c r="BI14" s="1"/>
  <c r="X14"/>
  <c r="V14"/>
  <c r="T14"/>
  <c r="P14"/>
  <c r="N14"/>
  <c r="L14"/>
  <c r="J14"/>
  <c r="H14"/>
  <c r="AP13"/>
  <c r="BE12"/>
  <c r="BB12"/>
  <c r="AZ12"/>
  <c r="AH12"/>
  <c r="AF12"/>
  <c r="AD12"/>
  <c r="AB12"/>
  <c r="Z12"/>
  <c r="X12"/>
  <c r="V12"/>
  <c r="T12"/>
  <c r="R12"/>
  <c r="N12"/>
  <c r="BC12" s="1"/>
  <c r="L12"/>
  <c r="J12"/>
  <c r="BA12" s="1"/>
  <c r="H12"/>
  <c r="AP11"/>
  <c r="BH10"/>
  <c r="BA10"/>
  <c r="AH10"/>
  <c r="BM10" s="1"/>
  <c r="AF10"/>
  <c r="AD10"/>
  <c r="AB10"/>
  <c r="Z10"/>
  <c r="BI10" s="1"/>
  <c r="X10"/>
  <c r="V10"/>
  <c r="T10"/>
  <c r="R10"/>
  <c r="BE10" s="1"/>
  <c r="P10"/>
  <c r="L10"/>
  <c r="BB10" s="1"/>
  <c r="J10"/>
  <c r="H10"/>
  <c r="AJ10" s="1"/>
  <c r="AP9"/>
  <c r="BK8"/>
  <c r="BI8"/>
  <c r="AZ8"/>
  <c r="AH8"/>
  <c r="AF8"/>
  <c r="AD8"/>
  <c r="AB8"/>
  <c r="Z8"/>
  <c r="X8"/>
  <c r="BH8" s="1"/>
  <c r="V8"/>
  <c r="T8"/>
  <c r="BF8" s="1"/>
  <c r="R8"/>
  <c r="P8"/>
  <c r="N8"/>
  <c r="J8"/>
  <c r="BA8" s="1"/>
  <c r="H8"/>
  <c r="AP7"/>
  <c r="AH6"/>
  <c r="AF6"/>
  <c r="AD6"/>
  <c r="AB6"/>
  <c r="Z6"/>
  <c r="BI6" s="1"/>
  <c r="X6"/>
  <c r="V6"/>
  <c r="T6"/>
  <c r="R6"/>
  <c r="P6"/>
  <c r="N6"/>
  <c r="L6"/>
  <c r="H6"/>
  <c r="AP5"/>
  <c r="BM4"/>
  <c r="BK4"/>
  <c r="BA4"/>
  <c r="AH4"/>
  <c r="AF4"/>
  <c r="BL4" s="1"/>
  <c r="AD4"/>
  <c r="AB4"/>
  <c r="Z4"/>
  <c r="X4"/>
  <c r="V4"/>
  <c r="T4"/>
  <c r="R4"/>
  <c r="P4"/>
  <c r="N4"/>
  <c r="L4"/>
  <c r="J4"/>
  <c r="M6" i="5" l="1"/>
  <c r="I6" s="1"/>
  <c r="F6" s="1"/>
  <c r="E6" s="1"/>
  <c r="BL6"/>
  <c r="M25"/>
  <c r="I25" s="1"/>
  <c r="F25" s="1"/>
  <c r="E25" s="1"/>
  <c r="M27"/>
  <c r="I27" s="1"/>
  <c r="F27" s="1"/>
  <c r="E27" s="1"/>
  <c r="BL27"/>
  <c r="M40"/>
  <c r="I40" s="1"/>
  <c r="F40" s="1"/>
  <c r="E40" s="1"/>
  <c r="M9"/>
  <c r="I9" s="1"/>
  <c r="F9" s="1"/>
  <c r="E9" s="1"/>
  <c r="M11"/>
  <c r="I11" s="1"/>
  <c r="BL11"/>
  <c r="N11" s="1"/>
  <c r="M24"/>
  <c r="I24" s="1"/>
  <c r="F24" s="1"/>
  <c r="E24" s="1"/>
  <c r="M44"/>
  <c r="I44" s="1"/>
  <c r="F44" s="1"/>
  <c r="E44" s="1"/>
  <c r="M48"/>
  <c r="I48" s="1"/>
  <c r="F48" s="1"/>
  <c r="E48" s="1"/>
  <c r="M8"/>
  <c r="I8" s="1"/>
  <c r="F8" s="1"/>
  <c r="E8" s="1"/>
  <c r="M28"/>
  <c r="I28" s="1"/>
  <c r="F28" s="1"/>
  <c r="E28" s="1"/>
  <c r="M32"/>
  <c r="I32" s="1"/>
  <c r="F32" s="1"/>
  <c r="E32" s="1"/>
  <c r="BL33"/>
  <c r="BL36"/>
  <c r="N36" s="1"/>
  <c r="M38"/>
  <c r="I38" s="1"/>
  <c r="F38" s="1"/>
  <c r="E38" s="1"/>
  <c r="BL38"/>
  <c r="M45"/>
  <c r="I45" s="1"/>
  <c r="F45" s="1"/>
  <c r="E45" s="1"/>
  <c r="BL52"/>
  <c r="N52" s="1"/>
  <c r="F11"/>
  <c r="E11" s="1"/>
  <c r="F22"/>
  <c r="E22" s="1"/>
  <c r="M5"/>
  <c r="I5" s="1"/>
  <c r="F5" s="1"/>
  <c r="E5" s="1"/>
  <c r="M7"/>
  <c r="I7" s="1"/>
  <c r="F7" s="1"/>
  <c r="E7" s="1"/>
  <c r="BL7"/>
  <c r="BL13"/>
  <c r="BL16"/>
  <c r="M18"/>
  <c r="I18" s="1"/>
  <c r="F18" s="1"/>
  <c r="E18" s="1"/>
  <c r="BL18"/>
  <c r="M21"/>
  <c r="I21" s="1"/>
  <c r="F21" s="1"/>
  <c r="E21" s="1"/>
  <c r="M23"/>
  <c r="I23" s="1"/>
  <c r="F23" s="1"/>
  <c r="E23" s="1"/>
  <c r="BL23"/>
  <c r="N23" s="1"/>
  <c r="BL29"/>
  <c r="BL32"/>
  <c r="M34"/>
  <c r="I34" s="1"/>
  <c r="F34" s="1"/>
  <c r="E34" s="1"/>
  <c r="BL34"/>
  <c r="N34" s="1"/>
  <c r="M37"/>
  <c r="I37" s="1"/>
  <c r="F37" s="1"/>
  <c r="E37" s="1"/>
  <c r="BL37"/>
  <c r="M39"/>
  <c r="I39" s="1"/>
  <c r="F39" s="1"/>
  <c r="E39" s="1"/>
  <c r="BL43"/>
  <c r="BL46"/>
  <c r="BL48"/>
  <c r="BL49"/>
  <c r="M50"/>
  <c r="I50" s="1"/>
  <c r="F50" s="1"/>
  <c r="E50" s="1"/>
  <c r="BL50"/>
  <c r="M51"/>
  <c r="I51" s="1"/>
  <c r="F51" s="1"/>
  <c r="E51" s="1"/>
  <c r="BL53"/>
  <c r="BL55"/>
  <c r="N55" s="1"/>
  <c r="BL9"/>
  <c r="BL12"/>
  <c r="M14"/>
  <c r="I14" s="1"/>
  <c r="F14" s="1"/>
  <c r="E14" s="1"/>
  <c r="BL14"/>
  <c r="N14" s="1"/>
  <c r="M17"/>
  <c r="I17" s="1"/>
  <c r="M19"/>
  <c r="I19" s="1"/>
  <c r="F19" s="1"/>
  <c r="E19" s="1"/>
  <c r="BL19"/>
  <c r="BL25"/>
  <c r="N25" s="1"/>
  <c r="BL28"/>
  <c r="M30"/>
  <c r="I30" s="1"/>
  <c r="F30" s="1"/>
  <c r="E30" s="1"/>
  <c r="BL30"/>
  <c r="M33"/>
  <c r="I33" s="1"/>
  <c r="F33" s="1"/>
  <c r="E33" s="1"/>
  <c r="M35"/>
  <c r="I35" s="1"/>
  <c r="F35" s="1"/>
  <c r="E35" s="1"/>
  <c r="BL35"/>
  <c r="BL39"/>
  <c r="BL44"/>
  <c r="BL45"/>
  <c r="M46"/>
  <c r="I46" s="1"/>
  <c r="F46" s="1"/>
  <c r="E46" s="1"/>
  <c r="M47"/>
  <c r="I47" s="1"/>
  <c r="F47" s="1"/>
  <c r="E47" s="1"/>
  <c r="BL51"/>
  <c r="N51" s="1"/>
  <c r="M56"/>
  <c r="I56" s="1"/>
  <c r="F56" s="1"/>
  <c r="E56" s="1"/>
  <c r="BL5"/>
  <c r="BL8"/>
  <c r="N8" s="1"/>
  <c r="M10"/>
  <c r="I10" s="1"/>
  <c r="F10" s="1"/>
  <c r="E10" s="1"/>
  <c r="BL10"/>
  <c r="M13"/>
  <c r="I13" s="1"/>
  <c r="F13" s="1"/>
  <c r="E13" s="1"/>
  <c r="M15"/>
  <c r="I15" s="1"/>
  <c r="F15" s="1"/>
  <c r="E15" s="1"/>
  <c r="BL15"/>
  <c r="N15" s="1"/>
  <c r="BL21"/>
  <c r="BL24"/>
  <c r="M26"/>
  <c r="I26" s="1"/>
  <c r="F26" s="1"/>
  <c r="E26" s="1"/>
  <c r="BL26"/>
  <c r="N26" s="1"/>
  <c r="M29"/>
  <c r="I29" s="1"/>
  <c r="F29" s="1"/>
  <c r="E29" s="1"/>
  <c r="M31"/>
  <c r="I31" s="1"/>
  <c r="F31" s="1"/>
  <c r="E31" s="1"/>
  <c r="BL31"/>
  <c r="N31" s="1"/>
  <c r="BL40"/>
  <c r="N40" s="1"/>
  <c r="M42"/>
  <c r="I42" s="1"/>
  <c r="F42" s="1"/>
  <c r="E42" s="1"/>
  <c r="BL42"/>
  <c r="BL47"/>
  <c r="N47" s="1"/>
  <c r="M52"/>
  <c r="I52" s="1"/>
  <c r="F52" s="1"/>
  <c r="E52" s="1"/>
  <c r="BL56"/>
  <c r="N6"/>
  <c r="N17"/>
  <c r="N38"/>
  <c r="N41"/>
  <c r="N7"/>
  <c r="N13"/>
  <c r="N16"/>
  <c r="N18"/>
  <c r="N29"/>
  <c r="N32"/>
  <c r="N37"/>
  <c r="N43"/>
  <c r="N46"/>
  <c r="N48"/>
  <c r="N49"/>
  <c r="N50"/>
  <c r="N53"/>
  <c r="N20"/>
  <c r="N27"/>
  <c r="N33"/>
  <c r="N9"/>
  <c r="N12"/>
  <c r="N19"/>
  <c r="N28"/>
  <c r="N30"/>
  <c r="N35"/>
  <c r="N39"/>
  <c r="N44"/>
  <c r="N45"/>
  <c r="F12"/>
  <c r="E12" s="1"/>
  <c r="F17"/>
  <c r="E17" s="1"/>
  <c r="N22"/>
  <c r="N54"/>
  <c r="N5"/>
  <c r="N10"/>
  <c r="N21"/>
  <c r="N24"/>
  <c r="N42"/>
  <c r="N56"/>
  <c r="BM7"/>
  <c r="BN8"/>
  <c r="BM11"/>
  <c r="BN12"/>
  <c r="BM15"/>
  <c r="BN16"/>
  <c r="BM19"/>
  <c r="BN20"/>
  <c r="BM23"/>
  <c r="BN24"/>
  <c r="BM27"/>
  <c r="BN28"/>
  <c r="BM31"/>
  <c r="BN32"/>
  <c r="BM35"/>
  <c r="BN36"/>
  <c r="BM39"/>
  <c r="BN40"/>
  <c r="BM43"/>
  <c r="BN44"/>
  <c r="BM47"/>
  <c r="BN48"/>
  <c r="BM51"/>
  <c r="BN52"/>
  <c r="BM55"/>
  <c r="BN56"/>
  <c r="BN5"/>
  <c r="BM8"/>
  <c r="BN9"/>
  <c r="BM12"/>
  <c r="BN13"/>
  <c r="BM16"/>
  <c r="BO16" s="1"/>
  <c r="O16" s="1"/>
  <c r="BN17"/>
  <c r="BM20"/>
  <c r="BN21"/>
  <c r="BM24"/>
  <c r="BN25"/>
  <c r="BM28"/>
  <c r="BN29"/>
  <c r="BM32"/>
  <c r="BO32" s="1"/>
  <c r="O32" s="1"/>
  <c r="BN33"/>
  <c r="BM36"/>
  <c r="BN37"/>
  <c r="BM40"/>
  <c r="BN41"/>
  <c r="BM44"/>
  <c r="BN45"/>
  <c r="BM48"/>
  <c r="BN49"/>
  <c r="BM52"/>
  <c r="BN53"/>
  <c r="BM56"/>
  <c r="BM5"/>
  <c r="BN6"/>
  <c r="BM9"/>
  <c r="BN10"/>
  <c r="BM13"/>
  <c r="BN14"/>
  <c r="BM17"/>
  <c r="BN18"/>
  <c r="BM21"/>
  <c r="BN22"/>
  <c r="BM25"/>
  <c r="BN26"/>
  <c r="BM29"/>
  <c r="BN30"/>
  <c r="BM33"/>
  <c r="BN34"/>
  <c r="BM37"/>
  <c r="BN38"/>
  <c r="BM41"/>
  <c r="BN42"/>
  <c r="BM45"/>
  <c r="BN46"/>
  <c r="BM49"/>
  <c r="BN50"/>
  <c r="BM53"/>
  <c r="BN54"/>
  <c r="BM6"/>
  <c r="BN7"/>
  <c r="BM10"/>
  <c r="BO10" s="1"/>
  <c r="O10" s="1"/>
  <c r="BN11"/>
  <c r="BM14"/>
  <c r="BO14" s="1"/>
  <c r="O14" s="1"/>
  <c r="BN15"/>
  <c r="BM18"/>
  <c r="BO18" s="1"/>
  <c r="O18" s="1"/>
  <c r="BN19"/>
  <c r="BM22"/>
  <c r="BN23"/>
  <c r="BM26"/>
  <c r="BN27"/>
  <c r="BM30"/>
  <c r="BO30" s="1"/>
  <c r="O30" s="1"/>
  <c r="BN31"/>
  <c r="BM34"/>
  <c r="BN35"/>
  <c r="BM38"/>
  <c r="BO38" s="1"/>
  <c r="O38" s="1"/>
  <c r="BN39"/>
  <c r="BM42"/>
  <c r="BO42" s="1"/>
  <c r="O42" s="1"/>
  <c r="BN43"/>
  <c r="BM46"/>
  <c r="BO46" s="1"/>
  <c r="O46" s="1"/>
  <c r="BN47"/>
  <c r="BM50"/>
  <c r="BO50" s="1"/>
  <c r="O50" s="1"/>
  <c r="BN51"/>
  <c r="BM54"/>
  <c r="M20" i="14"/>
  <c r="I20" s="1"/>
  <c r="F20" s="1"/>
  <c r="E20" s="1"/>
  <c r="BL6"/>
  <c r="BM10"/>
  <c r="BM14"/>
  <c r="BM18"/>
  <c r="M5"/>
  <c r="I5" s="1"/>
  <c r="M7"/>
  <c r="I7" s="1"/>
  <c r="BL7"/>
  <c r="M9"/>
  <c r="I9" s="1"/>
  <c r="F9" s="1"/>
  <c r="E9" s="1"/>
  <c r="M11"/>
  <c r="I11" s="1"/>
  <c r="F11" s="1"/>
  <c r="E11" s="1"/>
  <c r="BL11"/>
  <c r="M13"/>
  <c r="I13" s="1"/>
  <c r="M15"/>
  <c r="I15" s="1"/>
  <c r="F15" s="1"/>
  <c r="E15" s="1"/>
  <c r="BL15"/>
  <c r="M17"/>
  <c r="I17" s="1"/>
  <c r="F17" s="1"/>
  <c r="E17" s="1"/>
  <c r="M19"/>
  <c r="I19" s="1"/>
  <c r="F19" s="1"/>
  <c r="E19" s="1"/>
  <c r="BL19"/>
  <c r="N19" s="1"/>
  <c r="BL20"/>
  <c r="M24"/>
  <c r="I24" s="1"/>
  <c r="F24" s="1"/>
  <c r="E24" s="1"/>
  <c r="BL24"/>
  <c r="M28"/>
  <c r="I28" s="1"/>
  <c r="F28" s="1"/>
  <c r="E28" s="1"/>
  <c r="BL28"/>
  <c r="BM5"/>
  <c r="M8"/>
  <c r="I8" s="1"/>
  <c r="F8" s="1"/>
  <c r="E8" s="1"/>
  <c r="BL8"/>
  <c r="N8" s="1"/>
  <c r="BM9"/>
  <c r="M12"/>
  <c r="I12" s="1"/>
  <c r="F12" s="1"/>
  <c r="E12" s="1"/>
  <c r="BL12"/>
  <c r="M16"/>
  <c r="I16" s="1"/>
  <c r="F16" s="1"/>
  <c r="E16" s="1"/>
  <c r="BL16"/>
  <c r="BL21"/>
  <c r="M22"/>
  <c r="I22" s="1"/>
  <c r="F22" s="1"/>
  <c r="E22" s="1"/>
  <c r="BL25"/>
  <c r="N25" s="1"/>
  <c r="M26"/>
  <c r="I26" s="1"/>
  <c r="F26" s="1"/>
  <c r="E26" s="1"/>
  <c r="BL29"/>
  <c r="M30"/>
  <c r="I30" s="1"/>
  <c r="F30" s="1"/>
  <c r="E30" s="1"/>
  <c r="BL5"/>
  <c r="N5" s="1"/>
  <c r="M6"/>
  <c r="I6" s="1"/>
  <c r="BL9"/>
  <c r="M10"/>
  <c r="I10" s="1"/>
  <c r="F10" s="1"/>
  <c r="E10" s="1"/>
  <c r="BL13"/>
  <c r="N13" s="1"/>
  <c r="M14"/>
  <c r="I14" s="1"/>
  <c r="F14" s="1"/>
  <c r="E14" s="1"/>
  <c r="BL17"/>
  <c r="M18"/>
  <c r="I18" s="1"/>
  <c r="F18" s="1"/>
  <c r="E18" s="1"/>
  <c r="BM22"/>
  <c r="BL26"/>
  <c r="BM30"/>
  <c r="N6"/>
  <c r="N23"/>
  <c r="N27"/>
  <c r="N7"/>
  <c r="N11"/>
  <c r="N15"/>
  <c r="N20"/>
  <c r="N24"/>
  <c r="N28"/>
  <c r="F5"/>
  <c r="E5" s="1"/>
  <c r="F7"/>
  <c r="E7" s="1"/>
  <c r="F13"/>
  <c r="E13" s="1"/>
  <c r="N12"/>
  <c r="N16"/>
  <c r="N21"/>
  <c r="N29"/>
  <c r="N9"/>
  <c r="N17"/>
  <c r="N26"/>
  <c r="F6"/>
  <c r="E6" s="1"/>
  <c r="BN19"/>
  <c r="BN6"/>
  <c r="BN10"/>
  <c r="BM13"/>
  <c r="BN14"/>
  <c r="BM17"/>
  <c r="BN18"/>
  <c r="BM21"/>
  <c r="BN22"/>
  <c r="BM25"/>
  <c r="BN26"/>
  <c r="BM29"/>
  <c r="BO29" s="1"/>
  <c r="O29" s="1"/>
  <c r="BN30"/>
  <c r="BM6"/>
  <c r="BO6" s="1"/>
  <c r="O6" s="1"/>
  <c r="BN7"/>
  <c r="BN11"/>
  <c r="BN15"/>
  <c r="BN23"/>
  <c r="BM26"/>
  <c r="BO26" s="1"/>
  <c r="O26" s="1"/>
  <c r="BM7"/>
  <c r="BN8"/>
  <c r="BL10"/>
  <c r="BM11"/>
  <c r="BN12"/>
  <c r="BL14"/>
  <c r="BM15"/>
  <c r="BN16"/>
  <c r="BL18"/>
  <c r="BM19"/>
  <c r="BN20"/>
  <c r="BL22"/>
  <c r="BM23"/>
  <c r="BO23" s="1"/>
  <c r="O23" s="1"/>
  <c r="BN24"/>
  <c r="BM27"/>
  <c r="BN28"/>
  <c r="BL30"/>
  <c r="BN27"/>
  <c r="BO27" s="1"/>
  <c r="O27" s="1"/>
  <c r="BN5"/>
  <c r="BM8"/>
  <c r="BN9"/>
  <c r="BO9" s="1"/>
  <c r="O9" s="1"/>
  <c r="BM12"/>
  <c r="BN13"/>
  <c r="BM16"/>
  <c r="BO16" s="1"/>
  <c r="O16" s="1"/>
  <c r="BN17"/>
  <c r="BO17" s="1"/>
  <c r="O17" s="1"/>
  <c r="BM20"/>
  <c r="BO20" s="1"/>
  <c r="O20" s="1"/>
  <c r="BN21"/>
  <c r="BM24"/>
  <c r="BN25"/>
  <c r="BM28"/>
  <c r="BL18" i="10"/>
  <c r="BC18"/>
  <c r="BJ18"/>
  <c r="BL10"/>
  <c r="BD10"/>
  <c r="BJ10"/>
  <c r="BF10"/>
  <c r="BG26"/>
  <c r="BC26"/>
  <c r="BE26"/>
  <c r="BA26"/>
  <c r="BD26"/>
  <c r="BH26"/>
  <c r="BM26"/>
  <c r="BL8"/>
  <c r="BG10"/>
  <c r="BK10"/>
  <c r="AJ8"/>
  <c r="BJ8" s="1"/>
  <c r="AJ16"/>
  <c r="AJ24"/>
  <c r="BG24" s="1"/>
  <c r="AJ6"/>
  <c r="BM6" s="1"/>
  <c r="AZ10"/>
  <c r="AJ14"/>
  <c r="AZ18"/>
  <c r="AJ22"/>
  <c r="BB22" s="1"/>
  <c r="AZ26"/>
  <c r="AJ30"/>
  <c r="AJ4"/>
  <c r="BF4" s="1"/>
  <c r="AJ12"/>
  <c r="BL12" s="1"/>
  <c r="AJ20"/>
  <c r="BC20" s="1"/>
  <c r="AJ28"/>
  <c r="BO40" i="5" l="1"/>
  <c r="O40" s="1"/>
  <c r="BO34"/>
  <c r="O34" s="1"/>
  <c r="BO26"/>
  <c r="O26" s="1"/>
  <c r="BO53"/>
  <c r="O53" s="1"/>
  <c r="BO45"/>
  <c r="O45" s="1"/>
  <c r="BO37"/>
  <c r="O37" s="1"/>
  <c r="BO29"/>
  <c r="O29" s="1"/>
  <c r="BO21"/>
  <c r="O21" s="1"/>
  <c r="BO13"/>
  <c r="O13" s="1"/>
  <c r="BO5"/>
  <c r="O5" s="1"/>
  <c r="BO55"/>
  <c r="O55" s="1"/>
  <c r="BO31"/>
  <c r="O31" s="1"/>
  <c r="BO15"/>
  <c r="O15" s="1"/>
  <c r="BO51"/>
  <c r="O51" s="1"/>
  <c r="BO43"/>
  <c r="O43" s="1"/>
  <c r="BO35"/>
  <c r="O35" s="1"/>
  <c r="BO27"/>
  <c r="O27" s="1"/>
  <c r="BQ27" s="1"/>
  <c r="BO19"/>
  <c r="O19" s="1"/>
  <c r="BO54"/>
  <c r="O54" s="1"/>
  <c r="BO22"/>
  <c r="O22" s="1"/>
  <c r="BO6"/>
  <c r="O6" s="1"/>
  <c r="BO52"/>
  <c r="O52" s="1"/>
  <c r="BO44"/>
  <c r="O44" s="1"/>
  <c r="BO36"/>
  <c r="O36" s="1"/>
  <c r="BO28"/>
  <c r="O28" s="1"/>
  <c r="BQ28" s="1"/>
  <c r="BO20"/>
  <c r="O20" s="1"/>
  <c r="BO12"/>
  <c r="O12" s="1"/>
  <c r="BO56"/>
  <c r="O56" s="1"/>
  <c r="BO48"/>
  <c r="O48" s="1"/>
  <c r="BO24"/>
  <c r="O24" s="1"/>
  <c r="BO8"/>
  <c r="O8" s="1"/>
  <c r="BO49"/>
  <c r="O49" s="1"/>
  <c r="BO41"/>
  <c r="O41" s="1"/>
  <c r="BQ41" s="1"/>
  <c r="BO33"/>
  <c r="O33" s="1"/>
  <c r="BO25"/>
  <c r="O25" s="1"/>
  <c r="BO17"/>
  <c r="O17" s="1"/>
  <c r="BO9"/>
  <c r="O9" s="1"/>
  <c r="BO11"/>
  <c r="O11" s="1"/>
  <c r="BO47"/>
  <c r="O47" s="1"/>
  <c r="BO39"/>
  <c r="O39" s="1"/>
  <c r="BO23"/>
  <c r="O23" s="1"/>
  <c r="BO7"/>
  <c r="O7" s="1"/>
  <c r="BQ56"/>
  <c r="BQ31"/>
  <c r="BQ8"/>
  <c r="BQ54"/>
  <c r="BQ51"/>
  <c r="BQ44"/>
  <c r="BQ35"/>
  <c r="BQ19"/>
  <c r="BQ12"/>
  <c r="BQ36"/>
  <c r="BQ55"/>
  <c r="BQ50"/>
  <c r="BQ48"/>
  <c r="BQ43"/>
  <c r="BQ34"/>
  <c r="BQ18"/>
  <c r="BQ6"/>
  <c r="BQ29"/>
  <c r="BQ17"/>
  <c r="BQ42"/>
  <c r="BQ24"/>
  <c r="BQ15"/>
  <c r="BQ22"/>
  <c r="BQ21"/>
  <c r="BQ5"/>
  <c r="BQ45"/>
  <c r="BQ25"/>
  <c r="BQ9"/>
  <c r="BQ33"/>
  <c r="BQ53"/>
  <c r="BQ49"/>
  <c r="BQ37"/>
  <c r="BQ13"/>
  <c r="BQ47"/>
  <c r="BQ40"/>
  <c r="BQ26"/>
  <c r="BQ10"/>
  <c r="BQ52"/>
  <c r="BQ39"/>
  <c r="BQ30"/>
  <c r="BQ14"/>
  <c r="BQ20"/>
  <c r="BQ46"/>
  <c r="BQ32"/>
  <c r="BQ23"/>
  <c r="BQ16"/>
  <c r="BQ7"/>
  <c r="BQ38"/>
  <c r="BQ11"/>
  <c r="BO15" i="14"/>
  <c r="O15" s="1"/>
  <c r="BO24"/>
  <c r="O24" s="1"/>
  <c r="BO12"/>
  <c r="O12" s="1"/>
  <c r="BO19"/>
  <c r="O19" s="1"/>
  <c r="BO5"/>
  <c r="O5" s="1"/>
  <c r="BO8"/>
  <c r="O8" s="1"/>
  <c r="BO11"/>
  <c r="O11" s="1"/>
  <c r="BQ11" s="1"/>
  <c r="BO25"/>
  <c r="O25" s="1"/>
  <c r="BO7"/>
  <c r="O7" s="1"/>
  <c r="BO21"/>
  <c r="O21" s="1"/>
  <c r="BO13"/>
  <c r="O13" s="1"/>
  <c r="BQ13" s="1"/>
  <c r="BO28"/>
  <c r="O28" s="1"/>
  <c r="BO10"/>
  <c r="O10" s="1"/>
  <c r="N10"/>
  <c r="BQ10" s="1"/>
  <c r="BQ5"/>
  <c r="BQ19"/>
  <c r="BQ27"/>
  <c r="BO22"/>
  <c r="O22" s="1"/>
  <c r="N22"/>
  <c r="BQ24"/>
  <c r="BQ6"/>
  <c r="BO30"/>
  <c r="O30" s="1"/>
  <c r="N30"/>
  <c r="BQ30" s="1"/>
  <c r="BO18"/>
  <c r="O18" s="1"/>
  <c r="N18"/>
  <c r="BQ26"/>
  <c r="BQ8"/>
  <c r="BQ9"/>
  <c r="BQ20"/>
  <c r="BQ7"/>
  <c r="BQ23"/>
  <c r="BO14"/>
  <c r="O14" s="1"/>
  <c r="N14"/>
  <c r="BQ25"/>
  <c r="BQ29"/>
  <c r="BQ21"/>
  <c r="BQ12"/>
  <c r="BQ28"/>
  <c r="BF28" i="10"/>
  <c r="BB28"/>
  <c r="BM28"/>
  <c r="AZ28"/>
  <c r="BI30"/>
  <c r="BE30"/>
  <c r="BA30"/>
  <c r="BK30"/>
  <c r="BG30"/>
  <c r="BC30"/>
  <c r="BJ14"/>
  <c r="BF14"/>
  <c r="BL14"/>
  <c r="BC14"/>
  <c r="BI16"/>
  <c r="BD16"/>
  <c r="AZ16"/>
  <c r="BG16"/>
  <c r="BB16"/>
  <c r="BB30"/>
  <c r="BH22"/>
  <c r="BA20"/>
  <c r="BH12"/>
  <c r="BL30"/>
  <c r="BH16"/>
  <c r="BL20"/>
  <c r="AZ14"/>
  <c r="BE6"/>
  <c r="BG4"/>
  <c r="BC4"/>
  <c r="BI4"/>
  <c r="BE4"/>
  <c r="AR1"/>
  <c r="BM24"/>
  <c r="BD24"/>
  <c r="AZ24"/>
  <c r="BF24"/>
  <c r="BF30"/>
  <c r="BM22"/>
  <c r="BE20"/>
  <c r="BC6"/>
  <c r="BD4"/>
  <c r="BA28"/>
  <c r="BL24"/>
  <c r="BD14"/>
  <c r="BJ4"/>
  <c r="BK12"/>
  <c r="BG12"/>
  <c r="BM12"/>
  <c r="BI12"/>
  <c r="BE22"/>
  <c r="BA22"/>
  <c r="BL22"/>
  <c r="BG22"/>
  <c r="BC22"/>
  <c r="BJ6"/>
  <c r="BF6"/>
  <c r="BF32" s="1"/>
  <c r="AP16" s="1"/>
  <c r="BB6"/>
  <c r="BL6"/>
  <c r="BH6"/>
  <c r="BD6"/>
  <c r="BJ30"/>
  <c r="BI24"/>
  <c r="BJ20"/>
  <c r="BB14"/>
  <c r="BG6"/>
  <c r="BH4"/>
  <c r="AZ30"/>
  <c r="BF22"/>
  <c r="BF12"/>
  <c r="BF20"/>
  <c r="BB20"/>
  <c r="BD20"/>
  <c r="AZ20"/>
  <c r="BM8"/>
  <c r="BM32" s="1"/>
  <c r="AP30" s="1"/>
  <c r="BE8"/>
  <c r="BG8"/>
  <c r="BC8"/>
  <c r="BK28"/>
  <c r="BD8"/>
  <c r="BD22"/>
  <c r="BG14"/>
  <c r="BK6"/>
  <c r="BK32" s="1"/>
  <c r="AP26" s="1"/>
  <c r="BH30"/>
  <c r="BC16"/>
  <c r="BK22"/>
  <c r="BG20"/>
  <c r="BJ12"/>
  <c r="AZ6"/>
  <c r="AZ32" s="1"/>
  <c r="AP4" s="1"/>
  <c r="BB4"/>
  <c r="BR16" i="5" l="1"/>
  <c r="J16" s="1"/>
  <c r="BR52"/>
  <c r="J52" s="1"/>
  <c r="BR47"/>
  <c r="J47" s="1"/>
  <c r="BR53"/>
  <c r="J53" s="1"/>
  <c r="BR45"/>
  <c r="J45" s="1"/>
  <c r="BR15"/>
  <c r="J15" s="1"/>
  <c r="BR29"/>
  <c r="J29" s="1"/>
  <c r="BR43"/>
  <c r="J43" s="1"/>
  <c r="BR27"/>
  <c r="J27" s="1"/>
  <c r="BR28"/>
  <c r="J28" s="1"/>
  <c r="BR54"/>
  <c r="J54" s="1"/>
  <c r="BR41"/>
  <c r="J41" s="1"/>
  <c r="BR20"/>
  <c r="J20" s="1"/>
  <c r="BR7"/>
  <c r="J7" s="1"/>
  <c r="BR46"/>
  <c r="J46" s="1"/>
  <c r="BR39"/>
  <c r="J39" s="1"/>
  <c r="BR40"/>
  <c r="J40" s="1"/>
  <c r="BR49"/>
  <c r="J49" s="1"/>
  <c r="BR25"/>
  <c r="J25" s="1"/>
  <c r="BR22"/>
  <c r="J22" s="1"/>
  <c r="BR17"/>
  <c r="J17" s="1"/>
  <c r="BR34"/>
  <c r="J34" s="1"/>
  <c r="BR55"/>
  <c r="J55" s="1"/>
  <c r="BR19"/>
  <c r="J19" s="1"/>
  <c r="BR51"/>
  <c r="J51" s="1"/>
  <c r="BR56"/>
  <c r="J56" s="1"/>
  <c r="BR38"/>
  <c r="J38" s="1"/>
  <c r="BR32"/>
  <c r="J32" s="1"/>
  <c r="BR30"/>
  <c r="J30" s="1"/>
  <c r="BR26"/>
  <c r="J26" s="1"/>
  <c r="BR37"/>
  <c r="J37" s="1"/>
  <c r="BR9"/>
  <c r="J9" s="1"/>
  <c r="BR21"/>
  <c r="J21" s="1"/>
  <c r="BR42"/>
  <c r="J42" s="1"/>
  <c r="BR18"/>
  <c r="J18" s="1"/>
  <c r="BR50"/>
  <c r="J50" s="1"/>
  <c r="BR12"/>
  <c r="J12" s="1"/>
  <c r="BR44"/>
  <c r="J44" s="1"/>
  <c r="BR31"/>
  <c r="J31" s="1"/>
  <c r="BR11"/>
  <c r="J11" s="1"/>
  <c r="BR23"/>
  <c r="J23" s="1"/>
  <c r="BR14"/>
  <c r="J14" s="1"/>
  <c r="BR10"/>
  <c r="J10" s="1"/>
  <c r="BR13"/>
  <c r="J13" s="1"/>
  <c r="BR33"/>
  <c r="J33" s="1"/>
  <c r="BR5"/>
  <c r="J5" s="1"/>
  <c r="BR24"/>
  <c r="J24" s="1"/>
  <c r="BR6"/>
  <c r="J6" s="1"/>
  <c r="BR48"/>
  <c r="J48" s="1"/>
  <c r="BR36"/>
  <c r="J36" s="1"/>
  <c r="BR35"/>
  <c r="J35" s="1"/>
  <c r="BR8"/>
  <c r="J8" s="1"/>
  <c r="BQ15" i="14"/>
  <c r="BQ14"/>
  <c r="BQ22"/>
  <c r="BQ17"/>
  <c r="BQ18"/>
  <c r="BQ16"/>
  <c r="BR28" s="1"/>
  <c r="J28" s="1"/>
  <c r="BH32" i="10"/>
  <c r="AP20" s="1"/>
  <c r="BL32"/>
  <c r="AP28" s="1"/>
  <c r="BI32"/>
  <c r="AP22" s="1"/>
  <c r="BE32"/>
  <c r="AP14" s="1"/>
  <c r="BG32"/>
  <c r="AP18" s="1"/>
  <c r="BB32"/>
  <c r="AP8" s="1"/>
  <c r="BJ32"/>
  <c r="AP24" s="1"/>
  <c r="BD32"/>
  <c r="AP12" s="1"/>
  <c r="BC32"/>
  <c r="AP10" s="1"/>
  <c r="BA32"/>
  <c r="AP6" s="1"/>
  <c r="AG25" i="15"/>
  <c r="AB24"/>
  <c r="AW24" s="1"/>
  <c r="X24"/>
  <c r="AU24" s="1"/>
  <c r="V24"/>
  <c r="T24"/>
  <c r="R24"/>
  <c r="P24"/>
  <c r="N24"/>
  <c r="L24"/>
  <c r="AO24" s="1"/>
  <c r="J24"/>
  <c r="AN24" s="1"/>
  <c r="H24"/>
  <c r="F24"/>
  <c r="AG23"/>
  <c r="AB22"/>
  <c r="AW22" s="1"/>
  <c r="Z22"/>
  <c r="AV22" s="1"/>
  <c r="V22"/>
  <c r="T22"/>
  <c r="R22"/>
  <c r="P22"/>
  <c r="N22"/>
  <c r="AP22" s="1"/>
  <c r="L22"/>
  <c r="J22"/>
  <c r="H22"/>
  <c r="F22"/>
  <c r="AG21"/>
  <c r="AB20"/>
  <c r="AW20" s="1"/>
  <c r="Z20"/>
  <c r="X20"/>
  <c r="T20"/>
  <c r="AS20" s="1"/>
  <c r="R20"/>
  <c r="P20"/>
  <c r="N20"/>
  <c r="AP20" s="1"/>
  <c r="L20"/>
  <c r="J20"/>
  <c r="H20"/>
  <c r="AM20" s="1"/>
  <c r="F20"/>
  <c r="AG19"/>
  <c r="AB18"/>
  <c r="AW18" s="1"/>
  <c r="Z18"/>
  <c r="X18"/>
  <c r="V18"/>
  <c r="AT18" s="1"/>
  <c r="R18"/>
  <c r="AR18" s="1"/>
  <c r="P18"/>
  <c r="N18"/>
  <c r="L18"/>
  <c r="AO18" s="1"/>
  <c r="J18"/>
  <c r="H18"/>
  <c r="F18"/>
  <c r="AG17"/>
  <c r="AB16"/>
  <c r="AW16" s="1"/>
  <c r="Z16"/>
  <c r="X16"/>
  <c r="V16"/>
  <c r="T16"/>
  <c r="AS16" s="1"/>
  <c r="P16"/>
  <c r="N16"/>
  <c r="L16"/>
  <c r="AO16" s="1"/>
  <c r="J16"/>
  <c r="H16"/>
  <c r="F16"/>
  <c r="AG15"/>
  <c r="AB14"/>
  <c r="AW14" s="1"/>
  <c r="Z14"/>
  <c r="X14"/>
  <c r="V14"/>
  <c r="T14"/>
  <c r="R14"/>
  <c r="N14"/>
  <c r="AP14" s="1"/>
  <c r="L14"/>
  <c r="J14"/>
  <c r="AN14" s="1"/>
  <c r="H14"/>
  <c r="F14"/>
  <c r="AG13"/>
  <c r="AB12"/>
  <c r="AW12" s="1"/>
  <c r="Z12"/>
  <c r="X12"/>
  <c r="AU12" s="1"/>
  <c r="V12"/>
  <c r="AT12" s="1"/>
  <c r="T12"/>
  <c r="R12"/>
  <c r="P12"/>
  <c r="AQ12" s="1"/>
  <c r="L12"/>
  <c r="J12"/>
  <c r="H12"/>
  <c r="F12"/>
  <c r="AG11"/>
  <c r="AB10"/>
  <c r="AW10" s="1"/>
  <c r="Z10"/>
  <c r="AV10" s="1"/>
  <c r="X10"/>
  <c r="V10"/>
  <c r="T10"/>
  <c r="AS10" s="1"/>
  <c r="R10"/>
  <c r="AR10" s="1"/>
  <c r="P10"/>
  <c r="N10"/>
  <c r="J10"/>
  <c r="H10"/>
  <c r="F10"/>
  <c r="AG9"/>
  <c r="AB8"/>
  <c r="AW8" s="1"/>
  <c r="Z8"/>
  <c r="AV8" s="1"/>
  <c r="X8"/>
  <c r="V8"/>
  <c r="T8"/>
  <c r="R8"/>
  <c r="P8"/>
  <c r="AQ8" s="1"/>
  <c r="N8"/>
  <c r="L8"/>
  <c r="H8"/>
  <c r="F8"/>
  <c r="AG7"/>
  <c r="AB6"/>
  <c r="AW6" s="1"/>
  <c r="Z6"/>
  <c r="X6"/>
  <c r="V6"/>
  <c r="AT6" s="1"/>
  <c r="T6"/>
  <c r="R6"/>
  <c r="P6"/>
  <c r="N6"/>
  <c r="L6"/>
  <c r="J6"/>
  <c r="F6"/>
  <c r="AG5"/>
  <c r="AB4"/>
  <c r="AW4" s="1"/>
  <c r="AW26" s="1"/>
  <c r="Z4"/>
  <c r="X4"/>
  <c r="V4"/>
  <c r="T4"/>
  <c r="R4"/>
  <c r="P4"/>
  <c r="N4"/>
  <c r="L4"/>
  <c r="J4"/>
  <c r="H4"/>
  <c r="BR18" i="14" l="1"/>
  <c r="J18" s="1"/>
  <c r="BR14"/>
  <c r="J14" s="1"/>
  <c r="BR6"/>
  <c r="J6" s="1"/>
  <c r="BR29"/>
  <c r="J29" s="1"/>
  <c r="BR24"/>
  <c r="J24" s="1"/>
  <c r="BR12"/>
  <c r="J12" s="1"/>
  <c r="BR30"/>
  <c r="J30" s="1"/>
  <c r="BR22"/>
  <c r="J22" s="1"/>
  <c r="BR16"/>
  <c r="J16" s="1"/>
  <c r="BR23"/>
  <c r="J23" s="1"/>
  <c r="BR27"/>
  <c r="J27" s="1"/>
  <c r="BR25"/>
  <c r="J25" s="1"/>
  <c r="BR13"/>
  <c r="J13" s="1"/>
  <c r="BR19"/>
  <c r="J19" s="1"/>
  <c r="BR21"/>
  <c r="J21" s="1"/>
  <c r="BR9"/>
  <c r="J9" s="1"/>
  <c r="BR5"/>
  <c r="J5" s="1"/>
  <c r="BR7"/>
  <c r="J7" s="1"/>
  <c r="BR11"/>
  <c r="J11" s="1"/>
  <c r="BR15"/>
  <c r="J15" s="1"/>
  <c r="BR20"/>
  <c r="J20" s="1"/>
  <c r="BR17"/>
  <c r="J17" s="1"/>
  <c r="BR10"/>
  <c r="J10" s="1"/>
  <c r="BR8"/>
  <c r="J8" s="1"/>
  <c r="BR26"/>
  <c r="J26" s="1"/>
  <c r="AD4" i="15"/>
  <c r="AD8"/>
  <c r="AT8" s="1"/>
  <c r="AD12"/>
  <c r="AS12" s="1"/>
  <c r="AD16"/>
  <c r="AQ16" s="1"/>
  <c r="AD20"/>
  <c r="AD24"/>
  <c r="AQ24" s="1"/>
  <c r="AD6"/>
  <c r="AQ6" s="1"/>
  <c r="AD10"/>
  <c r="AM10" s="1"/>
  <c r="AD14"/>
  <c r="AD18"/>
  <c r="AV18" s="1"/>
  <c r="AD22"/>
  <c r="AT22" s="1"/>
  <c r="AU16" l="1"/>
  <c r="AU8"/>
  <c r="AM22"/>
  <c r="AR12"/>
  <c r="AN18"/>
  <c r="AS24"/>
  <c r="AP6"/>
  <c r="AU18"/>
  <c r="AL10"/>
  <c r="AV12"/>
  <c r="AR22"/>
  <c r="AS6"/>
  <c r="AT10"/>
  <c r="AL12"/>
  <c r="AL6"/>
  <c r="AM16"/>
  <c r="AN6"/>
  <c r="AN12"/>
  <c r="AO12"/>
  <c r="AF14"/>
  <c r="AF20"/>
  <c r="AP16"/>
  <c r="AM18"/>
  <c r="AM8"/>
  <c r="AT16"/>
  <c r="AF4"/>
  <c r="AH2"/>
  <c r="AV20"/>
  <c r="AV14"/>
  <c r="AV4"/>
  <c r="AF24"/>
  <c r="AL24"/>
  <c r="AL14"/>
  <c r="AM4"/>
  <c r="AQ18"/>
  <c r="AO8"/>
  <c r="AO20"/>
  <c r="AP8"/>
  <c r="AF22"/>
  <c r="AF6"/>
  <c r="AF12"/>
  <c r="AP24"/>
  <c r="AU20"/>
  <c r="AL18"/>
  <c r="AU14"/>
  <c r="AQ10"/>
  <c r="AU6"/>
  <c r="AQ4"/>
  <c r="AQ22"/>
  <c r="AM14"/>
  <c r="AR6"/>
  <c r="AN4"/>
  <c r="AR20"/>
  <c r="AS14"/>
  <c r="AS8"/>
  <c r="AS4"/>
  <c r="AO22"/>
  <c r="AO14"/>
  <c r="AP4"/>
  <c r="AF18"/>
  <c r="AF8"/>
  <c r="AL20"/>
  <c r="AR8"/>
  <c r="AR24"/>
  <c r="AN20"/>
  <c r="AO4"/>
  <c r="AF10"/>
  <c r="AF16"/>
  <c r="AT24"/>
  <c r="AL22"/>
  <c r="AP18"/>
  <c r="AL16"/>
  <c r="AU10"/>
  <c r="AL8"/>
  <c r="AU4"/>
  <c r="AU26" s="1"/>
  <c r="AG22" s="1"/>
  <c r="AM24"/>
  <c r="AQ20"/>
  <c r="AV16"/>
  <c r="AR14"/>
  <c r="AM12"/>
  <c r="AV6"/>
  <c r="AR4"/>
  <c r="AN22"/>
  <c r="AN16"/>
  <c r="AN10"/>
  <c r="AO6"/>
  <c r="AS22"/>
  <c r="AT14"/>
  <c r="AP10"/>
  <c r="AT4"/>
  <c r="AT26" l="1"/>
  <c r="AG20" s="1"/>
  <c r="AL26"/>
  <c r="AG4" s="1"/>
  <c r="AO26"/>
  <c r="AG10" s="1"/>
  <c r="AM26"/>
  <c r="AG6" s="1"/>
  <c r="AV26"/>
  <c r="AG24" s="1"/>
  <c r="AR26"/>
  <c r="AG16" s="1"/>
  <c r="AP26"/>
  <c r="AG12" s="1"/>
  <c r="AS26"/>
  <c r="AG18" s="1"/>
  <c r="AN26"/>
  <c r="AG8" s="1"/>
  <c r="AQ26"/>
  <c r="AG14" s="1"/>
  <c r="AJ27" i="2"/>
  <c r="Z26"/>
  <c r="X26"/>
  <c r="AX26" s="1"/>
  <c r="V26"/>
  <c r="T26"/>
  <c r="AV26" s="1"/>
  <c r="R26"/>
  <c r="P26"/>
  <c r="N26"/>
  <c r="L26"/>
  <c r="J26"/>
  <c r="AQ26" s="1"/>
  <c r="H26"/>
  <c r="F26"/>
  <c r="AJ25"/>
  <c r="AT24"/>
  <c r="AB24"/>
  <c r="X24"/>
  <c r="V24"/>
  <c r="T24"/>
  <c r="R24"/>
  <c r="P24"/>
  <c r="N24"/>
  <c r="L24"/>
  <c r="J24"/>
  <c r="H24"/>
  <c r="F24"/>
  <c r="AJ23"/>
  <c r="AB22"/>
  <c r="AZ22" s="1"/>
  <c r="Z22"/>
  <c r="V22"/>
  <c r="T22"/>
  <c r="AV22" s="1"/>
  <c r="R22"/>
  <c r="P22"/>
  <c r="N22"/>
  <c r="L22"/>
  <c r="J22"/>
  <c r="H22"/>
  <c r="AP22" s="1"/>
  <c r="F22"/>
  <c r="AO22" s="1"/>
  <c r="AJ21"/>
  <c r="AB20"/>
  <c r="Z20"/>
  <c r="X20"/>
  <c r="T20"/>
  <c r="AV20" s="1"/>
  <c r="R20"/>
  <c r="P20"/>
  <c r="N20"/>
  <c r="L20"/>
  <c r="J20"/>
  <c r="H20"/>
  <c r="F20"/>
  <c r="AJ19"/>
  <c r="AB18"/>
  <c r="AZ18" s="1"/>
  <c r="Z18"/>
  <c r="X18"/>
  <c r="AX18" s="1"/>
  <c r="V18"/>
  <c r="AW18" s="1"/>
  <c r="R18"/>
  <c r="P18"/>
  <c r="AT18" s="1"/>
  <c r="N18"/>
  <c r="L18"/>
  <c r="J18"/>
  <c r="H18"/>
  <c r="F18"/>
  <c r="AJ17"/>
  <c r="AB16"/>
  <c r="Z16"/>
  <c r="X16"/>
  <c r="V16"/>
  <c r="T16"/>
  <c r="P16"/>
  <c r="N16"/>
  <c r="L16"/>
  <c r="J16"/>
  <c r="H16"/>
  <c r="F16"/>
  <c r="AO16" s="1"/>
  <c r="AJ15"/>
  <c r="AB14"/>
  <c r="Z14"/>
  <c r="AY14" s="1"/>
  <c r="X14"/>
  <c r="V14"/>
  <c r="T14"/>
  <c r="AV14" s="1"/>
  <c r="R14"/>
  <c r="N14"/>
  <c r="L14"/>
  <c r="J14"/>
  <c r="H14"/>
  <c r="AP14" s="1"/>
  <c r="F14"/>
  <c r="AO14" s="1"/>
  <c r="AJ13"/>
  <c r="AB12"/>
  <c r="Z12"/>
  <c r="X12"/>
  <c r="V12"/>
  <c r="T12"/>
  <c r="R12"/>
  <c r="P12"/>
  <c r="L12"/>
  <c r="J12"/>
  <c r="H12"/>
  <c r="F12"/>
  <c r="AJ11"/>
  <c r="AB10"/>
  <c r="Z10"/>
  <c r="X10"/>
  <c r="V10"/>
  <c r="T10"/>
  <c r="R10"/>
  <c r="P10"/>
  <c r="N10"/>
  <c r="J10"/>
  <c r="AQ10" s="1"/>
  <c r="H10"/>
  <c r="AP10" s="1"/>
  <c r="F10"/>
  <c r="AO10" s="1"/>
  <c r="AJ9"/>
  <c r="AB8"/>
  <c r="AZ8" s="1"/>
  <c r="Z8"/>
  <c r="X8"/>
  <c r="V8"/>
  <c r="T8"/>
  <c r="R8"/>
  <c r="P8"/>
  <c r="N8"/>
  <c r="L8"/>
  <c r="AR8" s="1"/>
  <c r="H8"/>
  <c r="AP8" s="1"/>
  <c r="F8"/>
  <c r="AJ7"/>
  <c r="AB6"/>
  <c r="Z6"/>
  <c r="X6"/>
  <c r="AX6" s="1"/>
  <c r="V6"/>
  <c r="T6"/>
  <c r="R6"/>
  <c r="P6"/>
  <c r="AT6" s="1"/>
  <c r="N6"/>
  <c r="L6"/>
  <c r="AR6" s="1"/>
  <c r="J6"/>
  <c r="AQ6" s="1"/>
  <c r="F6"/>
  <c r="AO6" s="1"/>
  <c r="AJ5"/>
  <c r="AU4"/>
  <c r="AB4"/>
  <c r="Z4"/>
  <c r="X4"/>
  <c r="AX4" s="1"/>
  <c r="V4"/>
  <c r="T4"/>
  <c r="R4"/>
  <c r="P4"/>
  <c r="AT4" s="1"/>
  <c r="N4"/>
  <c r="L4"/>
  <c r="AR4" s="1"/>
  <c r="J4"/>
  <c r="H4"/>
  <c r="AP4" s="1"/>
  <c r="AO12" l="1"/>
  <c r="AD4"/>
  <c r="AD8"/>
  <c r="AW8" s="1"/>
  <c r="AD12"/>
  <c r="AW12" s="1"/>
  <c r="AD16"/>
  <c r="AR16" s="1"/>
  <c r="AD20"/>
  <c r="AD24"/>
  <c r="AW24" s="1"/>
  <c r="AD6"/>
  <c r="AV6" s="1"/>
  <c r="AD10"/>
  <c r="AD14"/>
  <c r="AD18"/>
  <c r="AS18" s="1"/>
  <c r="AD22"/>
  <c r="AT22" s="1"/>
  <c r="AD26"/>
  <c r="AS26" s="1"/>
  <c r="AX12" l="1"/>
  <c r="AI10"/>
  <c r="AW10"/>
  <c r="AS10"/>
  <c r="AI14"/>
  <c r="AW14"/>
  <c r="AR14"/>
  <c r="AI20"/>
  <c r="AY20"/>
  <c r="AT20"/>
  <c r="AP20"/>
  <c r="AI4"/>
  <c r="AY4"/>
  <c r="AQ4"/>
  <c r="AK2"/>
  <c r="AT26"/>
  <c r="AU24"/>
  <c r="AO18"/>
  <c r="AS14"/>
  <c r="AX10"/>
  <c r="AZ4"/>
  <c r="AU26"/>
  <c r="AS22"/>
  <c r="AY18"/>
  <c r="AU10"/>
  <c r="AS24"/>
  <c r="AU18"/>
  <c r="AQ16"/>
  <c r="AV12"/>
  <c r="AU22"/>
  <c r="AQ20"/>
  <c r="AR12"/>
  <c r="AI8"/>
  <c r="AY8"/>
  <c r="AU8"/>
  <c r="AX14"/>
  <c r="AU6"/>
  <c r="AY26"/>
  <c r="AW22"/>
  <c r="AO20"/>
  <c r="AY10"/>
  <c r="AV16"/>
  <c r="AZ12"/>
  <c r="AV10"/>
  <c r="AO26"/>
  <c r="AU20"/>
  <c r="AO8"/>
  <c r="AI18"/>
  <c r="AR18"/>
  <c r="AI24"/>
  <c r="AX24"/>
  <c r="AP24"/>
  <c r="AI22"/>
  <c r="AR22"/>
  <c r="AI6"/>
  <c r="AW6"/>
  <c r="AS6"/>
  <c r="AI12"/>
  <c r="AY12"/>
  <c r="AU12"/>
  <c r="AP12"/>
  <c r="AZ24"/>
  <c r="AP26"/>
  <c r="AR20"/>
  <c r="AS16"/>
  <c r="AT12"/>
  <c r="AY6"/>
  <c r="AR24"/>
  <c r="AS20"/>
  <c r="AU14"/>
  <c r="AZ6"/>
  <c r="AS4"/>
  <c r="AY22"/>
  <c r="AZ16"/>
  <c r="AQ14"/>
  <c r="AZ10"/>
  <c r="AZ20"/>
  <c r="AT8"/>
  <c r="AT28" s="1"/>
  <c r="AJ14" s="1"/>
  <c r="AI26"/>
  <c r="AR26"/>
  <c r="AI16"/>
  <c r="AY16"/>
  <c r="AT16"/>
  <c r="AP16"/>
  <c r="AQ24"/>
  <c r="AX16"/>
  <c r="AT10"/>
  <c r="AV4"/>
  <c r="AV24"/>
  <c r="AX20"/>
  <c r="AP18"/>
  <c r="AV8"/>
  <c r="AW4"/>
  <c r="AO24"/>
  <c r="AQ18"/>
  <c r="AZ14"/>
  <c r="AQ12"/>
  <c r="AS8"/>
  <c r="AW26"/>
  <c r="AQ22"/>
  <c r="AW16"/>
  <c r="AX8"/>
  <c r="AX28" l="1"/>
  <c r="AJ22" s="1"/>
  <c r="AQ28"/>
  <c r="AJ8" s="1"/>
  <c r="AO28"/>
  <c r="AJ4" s="1"/>
  <c r="AV28"/>
  <c r="AJ18" s="1"/>
  <c r="AS28"/>
  <c r="AJ12" s="1"/>
  <c r="AR28"/>
  <c r="AJ10" s="1"/>
  <c r="AW28"/>
  <c r="AJ20" s="1"/>
  <c r="AP28"/>
  <c r="AJ6" s="1"/>
  <c r="AU28"/>
  <c r="AJ16" s="1"/>
  <c r="AZ28"/>
  <c r="AJ26" s="1"/>
  <c r="AY28"/>
  <c r="AJ24" s="1"/>
  <c r="I36" i="1"/>
  <c r="L23"/>
  <c r="I29"/>
  <c r="I37"/>
  <c r="I23"/>
  <c r="I7"/>
  <c r="AC7" s="1"/>
  <c r="J24"/>
  <c r="K23"/>
  <c r="I12"/>
  <c r="I32"/>
  <c r="I31"/>
  <c r="I24"/>
  <c r="H23"/>
  <c r="G35"/>
  <c r="F24"/>
  <c r="F16"/>
  <c r="F25"/>
  <c r="G23"/>
  <c r="F23"/>
  <c r="F32"/>
  <c r="F35"/>
  <c r="AC42"/>
  <c r="AB42"/>
  <c r="AB7" l="1"/>
  <c r="AC18"/>
  <c r="AB15" l="1"/>
  <c r="AC15"/>
  <c r="AC34"/>
  <c r="AC12"/>
  <c r="AC31"/>
  <c r="AB31"/>
  <c r="AC10"/>
  <c r="AB10"/>
  <c r="AC30"/>
  <c r="AB30"/>
  <c r="AC16"/>
  <c r="AB16"/>
  <c r="AB26"/>
  <c r="AC26"/>
  <c r="AB28" l="1"/>
  <c r="AC24"/>
  <c r="AB24"/>
  <c r="AB27"/>
  <c r="AB40"/>
  <c r="AB22"/>
  <c r="AC28" l="1"/>
  <c r="AC27"/>
  <c r="AC40"/>
  <c r="AC22"/>
  <c r="AB29" l="1"/>
  <c r="AB11"/>
  <c r="AB33"/>
  <c r="AB39"/>
  <c r="AB13"/>
  <c r="AB18"/>
  <c r="AB14"/>
  <c r="AB36"/>
  <c r="AB37"/>
  <c r="AB25"/>
  <c r="AB19"/>
  <c r="AB32"/>
  <c r="AB17"/>
  <c r="AB34"/>
  <c r="AB21"/>
  <c r="AB41"/>
  <c r="AB35"/>
  <c r="AB12"/>
  <c r="AB9"/>
  <c r="AB23"/>
  <c r="AB20"/>
  <c r="AB8"/>
  <c r="AB38"/>
  <c r="AC39"/>
  <c r="AC25"/>
  <c r="AC29" l="1"/>
  <c r="AC41"/>
  <c r="AC14"/>
  <c r="AC17"/>
  <c r="AC9"/>
  <c r="AC33"/>
  <c r="AC8"/>
  <c r="AC36"/>
  <c r="AC35"/>
  <c r="AC11"/>
  <c r="AC37"/>
  <c r="AC23"/>
  <c r="AC19"/>
  <c r="AC20"/>
  <c r="AC32"/>
  <c r="AC13"/>
  <c r="AC21"/>
  <c r="AC38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</calcChain>
</file>

<file path=xl/sharedStrings.xml><?xml version="1.0" encoding="utf-8"?>
<sst xmlns="http://schemas.openxmlformats.org/spreadsheetml/2006/main" count="767" uniqueCount="446">
  <si>
    <t>D-40+</t>
  </si>
  <si>
    <t>D-50+</t>
  </si>
  <si>
    <t>D-60+</t>
  </si>
  <si>
    <t>K-40+</t>
  </si>
  <si>
    <t>K-50+</t>
  </si>
  <si>
    <t>K-60+</t>
  </si>
  <si>
    <t>K-70+</t>
  </si>
  <si>
    <t>Nr.</t>
  </si>
  <si>
    <t>Komandas</t>
  </si>
  <si>
    <t>Dāmu vienspēles</t>
  </si>
  <si>
    <t>Kungu vienspēles</t>
  </si>
  <si>
    <t>Sacensību galvenais tiesnesis:                                             Juris Firsts / Nacionālā kategorija, Ķekava/</t>
  </si>
  <si>
    <t>Punkti 4 iesk.</t>
  </si>
  <si>
    <t>Vieta kopā</t>
  </si>
  <si>
    <t>Komandu vērtējums NOVUSĀ</t>
  </si>
  <si>
    <t>Pretinieku   IK</t>
  </si>
  <si>
    <t>Uzvārds,Vārds</t>
  </si>
  <si>
    <t>IK/f</t>
  </si>
  <si>
    <t>IK+</t>
  </si>
  <si>
    <t>V</t>
  </si>
  <si>
    <t>P</t>
  </si>
  <si>
    <t>Ikop</t>
  </si>
  <si>
    <t>Buh</t>
  </si>
  <si>
    <t xml:space="preserve">     Sacensību vieta: </t>
  </si>
  <si>
    <t>Bucholts</t>
  </si>
  <si>
    <t>Tit.</t>
  </si>
  <si>
    <t>IK/s</t>
  </si>
  <si>
    <t>R</t>
  </si>
  <si>
    <t>F-L</t>
  </si>
  <si>
    <t>S</t>
  </si>
  <si>
    <t>Buh HiLo</t>
  </si>
  <si>
    <t>Buch.</t>
  </si>
  <si>
    <t>MIN</t>
  </si>
  <si>
    <t>MAX</t>
  </si>
  <si>
    <t>N.Buch.</t>
  </si>
  <si>
    <t>Kolektīvs         dz. vieta</t>
  </si>
  <si>
    <t>Terehova Anna</t>
  </si>
  <si>
    <t>Ločmels Imants</t>
  </si>
  <si>
    <t>Rusakovs Vladimirs</t>
  </si>
  <si>
    <t>Čoders Gaidis</t>
  </si>
  <si>
    <t>Paskaidrojumi komandu izcīnīto punktu aprēķinam :</t>
  </si>
  <si>
    <t>2. Lai dalībnieku izcīnīto punktu skaitu reducētu uz 11 kārtām, grupās, kur spēļu skaits nav 11, komandu vērtējumam tiek piemērots koeficients  :</t>
  </si>
  <si>
    <t>max</t>
  </si>
  <si>
    <t>vid</t>
  </si>
  <si>
    <t>Nr.p.k.</t>
  </si>
  <si>
    <t>I K</t>
  </si>
  <si>
    <t>koef/seti</t>
  </si>
  <si>
    <t>L</t>
  </si>
  <si>
    <t>karta</t>
  </si>
  <si>
    <t>Pēča Sandra</t>
  </si>
  <si>
    <t>Vīgante Mudīte</t>
  </si>
  <si>
    <t>Andersone Regīna</t>
  </si>
  <si>
    <t>More Ināra</t>
  </si>
  <si>
    <t>Indrāne Ilona</t>
  </si>
  <si>
    <t>Laizāne Maija</t>
  </si>
  <si>
    <t>Kalmane Dita</t>
  </si>
  <si>
    <t>Max P</t>
  </si>
  <si>
    <t>65 % no Max P</t>
  </si>
  <si>
    <t>Kārtas</t>
  </si>
  <si>
    <t>Aija Pigita</t>
  </si>
  <si>
    <t>Jēkabpils novads</t>
  </si>
  <si>
    <t>Jelgavas novads</t>
  </si>
  <si>
    <t>individuāli</t>
  </si>
  <si>
    <t>Jelgavas pilsēta</t>
  </si>
  <si>
    <t>K-80+</t>
  </si>
  <si>
    <t>Uzvārds, vārds</t>
  </si>
  <si>
    <t>Kolektīvs</t>
  </si>
  <si>
    <t>Saldus novads</t>
  </si>
  <si>
    <t>Nasteviča Iveta</t>
  </si>
  <si>
    <t>Oša Aiva</t>
  </si>
  <si>
    <t>Čudare Natālija</t>
  </si>
  <si>
    <t>Liepājas pilsēta</t>
  </si>
  <si>
    <t>Kriščuka Dina</t>
  </si>
  <si>
    <t>Izbaša Ilze</t>
  </si>
  <si>
    <t>Leja Anita</t>
  </si>
  <si>
    <t>Kuldīgas novads</t>
  </si>
  <si>
    <t>Lapsa Regīna</t>
  </si>
  <si>
    <t>Meļko Lauma</t>
  </si>
  <si>
    <t>Kesenfelde Janīna</t>
  </si>
  <si>
    <t>Ventspils pilsēta</t>
  </si>
  <si>
    <t>Vīksne Benita</t>
  </si>
  <si>
    <t>Ogres nov. Ogre</t>
  </si>
  <si>
    <t>Rubenis Gunārs</t>
  </si>
  <si>
    <t>Emsis Aivars</t>
  </si>
  <si>
    <t>Grosens Ainārs</t>
  </si>
  <si>
    <t>Matulis Jānis</t>
  </si>
  <si>
    <t>Tapiņš Jānis</t>
  </si>
  <si>
    <t>Kampāns Uldis</t>
  </si>
  <si>
    <t>Cielēns Alvils</t>
  </si>
  <si>
    <t>Lāže Aivars</t>
  </si>
  <si>
    <t>Leitis Raimonds</t>
  </si>
  <si>
    <t>Balodis Gunārs</t>
  </si>
  <si>
    <t>Ramba Igors</t>
  </si>
  <si>
    <t>Varša Sergejs</t>
  </si>
  <si>
    <t>Liepiņš Viktors</t>
  </si>
  <si>
    <t>Mjakuško Oļegs</t>
  </si>
  <si>
    <t>Siliņš Edgars</t>
  </si>
  <si>
    <t>Belonoščenko Nikolajs</t>
  </si>
  <si>
    <t>Fjodorovs Viktors</t>
  </si>
  <si>
    <t>Glods Vladimirs</t>
  </si>
  <si>
    <t>Roguļins Aleksejs</t>
  </si>
  <si>
    <t>Osītis Ainārs</t>
  </si>
  <si>
    <t>Āre Jānis</t>
  </si>
  <si>
    <t>Kronbergs Andris</t>
  </si>
  <si>
    <t>Rubezis Aivars</t>
  </si>
  <si>
    <t>Kuzmins Viktors</t>
  </si>
  <si>
    <t>Porietis Agris</t>
  </si>
  <si>
    <t>Ķekavas nov. Baldone</t>
  </si>
  <si>
    <t>Ogres nov. Madliena</t>
  </si>
  <si>
    <t>Nasirs Vitālijs</t>
  </si>
  <si>
    <t>Cīrulis Māris</t>
  </si>
  <si>
    <t>Mironovs Aleksejs</t>
  </si>
  <si>
    <t>Dūmiņš Jānis</t>
  </si>
  <si>
    <t>Zaķis Mareks</t>
  </si>
  <si>
    <t>Čudars Roberts</t>
  </si>
  <si>
    <t>Šustko Dzintars</t>
  </si>
  <si>
    <t>BRIVAIS</t>
  </si>
  <si>
    <t>Mednis Agris</t>
  </si>
  <si>
    <t>Laumanis Normunds</t>
  </si>
  <si>
    <t>Rugevics Ingus</t>
  </si>
  <si>
    <t>Stabulnieks Igors</t>
  </si>
  <si>
    <t>Kalmanis Juris</t>
  </si>
  <si>
    <t>Tindenovskis Aldis</t>
  </si>
  <si>
    <t>Fridrihsons Ivo</t>
  </si>
  <si>
    <t>Bilinskis Ainis</t>
  </si>
  <si>
    <t>Bucenieks Andis</t>
  </si>
  <si>
    <t>Augulis Guntis</t>
  </si>
  <si>
    <t>Osis Oskars</t>
  </si>
  <si>
    <t>Gailis Andris</t>
  </si>
  <si>
    <t xml:space="preserve"> Sacensību tiesnesis:    </t>
  </si>
  <si>
    <t>Augšdaugavas novads</t>
  </si>
  <si>
    <t>Jelgavas valstspilsēta</t>
  </si>
  <si>
    <t>Madonas novads</t>
  </si>
  <si>
    <t>Mārupes nov.  -1</t>
  </si>
  <si>
    <t>Mārupes nov.  -2</t>
  </si>
  <si>
    <t>Rīgas SVK</t>
  </si>
  <si>
    <t>Ropažu novads</t>
  </si>
  <si>
    <t>Salaspils novads</t>
  </si>
  <si>
    <t>Talsu novads - 1</t>
  </si>
  <si>
    <t>Talsu novads - 2</t>
  </si>
  <si>
    <t>Ventspils valstspilsēta</t>
  </si>
  <si>
    <t>D70+       D80+</t>
  </si>
  <si>
    <t>Uzvārds Vārds</t>
  </si>
  <si>
    <t>Lic.nr.</t>
  </si>
  <si>
    <t>k/s</t>
  </si>
  <si>
    <t>Liepiņa Inta</t>
  </si>
  <si>
    <t>Skalbe Sintija</t>
  </si>
  <si>
    <t>Lamba Rita</t>
  </si>
  <si>
    <t>Jēkabpils nov.</t>
  </si>
  <si>
    <t>Talsu nov. - 2</t>
  </si>
  <si>
    <t>Čakle Ilze</t>
  </si>
  <si>
    <t>Ventspils nov.</t>
  </si>
  <si>
    <t>Madonas nov.</t>
  </si>
  <si>
    <t>RSVK</t>
  </si>
  <si>
    <t>Šteinkopfs Edgars</t>
  </si>
  <si>
    <t>Jelgavas nov.</t>
  </si>
  <si>
    <t>Talsu nov. - 1</t>
  </si>
  <si>
    <t>Gulbenes nov.</t>
  </si>
  <si>
    <t>Pumpiņš Aivars</t>
  </si>
  <si>
    <t>Leitis Kaspars</t>
  </si>
  <si>
    <t>Augšdaugavas nov.</t>
  </si>
  <si>
    <t>Kuldīgas nov.</t>
  </si>
  <si>
    <t>Andrijanovs Andrejs</t>
  </si>
  <si>
    <t>Aldiņš Māris</t>
  </si>
  <si>
    <t>Gailis Jānis</t>
  </si>
  <si>
    <t>Saldus nov.</t>
  </si>
  <si>
    <t>Ropažu nov.</t>
  </si>
  <si>
    <t>Chepulis Romāns</t>
  </si>
  <si>
    <t>Leimanis Ilmārs</t>
  </si>
  <si>
    <t>Salaspils nov.</t>
  </si>
  <si>
    <t>Ranking
P =&gt; Buh =&gt;BuhHiLo</t>
  </si>
  <si>
    <t>Place</t>
  </si>
  <si>
    <t>Frīdenbergs Gvido</t>
  </si>
  <si>
    <t>Žugs Edvīns</t>
  </si>
  <si>
    <t>Valmieras nov.</t>
  </si>
  <si>
    <t>Laugalis Artūrs</t>
  </si>
  <si>
    <t>Pēčs Ainārs</t>
  </si>
  <si>
    <t>Saulītis Jānis</t>
  </si>
  <si>
    <t>Tukuma nov.Jaunpils</t>
  </si>
  <si>
    <t>Jēgers Raimonds</t>
  </si>
  <si>
    <t>Mārupes nov. - 1</t>
  </si>
  <si>
    <t>Butkevičs Edgars</t>
  </si>
  <si>
    <t>Smildziņš Aivars</t>
  </si>
  <si>
    <t>Voitehovičs Staņislavs</t>
  </si>
  <si>
    <t>Pavasars Vilnis</t>
  </si>
  <si>
    <t>Ābele Dzintars</t>
  </si>
  <si>
    <t>Fausts Uģis</t>
  </si>
  <si>
    <t>Ķeiris Aldis</t>
  </si>
  <si>
    <t>Stepiņš Guntars</t>
  </si>
  <si>
    <t>Bākulis Roberts</t>
  </si>
  <si>
    <t>Mārupes nov. - 2</t>
  </si>
  <si>
    <t>Senkāns Oskars</t>
  </si>
  <si>
    <t>Binders Ainārs</t>
  </si>
  <si>
    <t>Smirnovs Aleksis</t>
  </si>
  <si>
    <t>Vanags Agnis</t>
  </si>
  <si>
    <t>Ševeļs Nikolajs</t>
  </si>
  <si>
    <t>Dienvidkurz. nov.Durbe</t>
  </si>
  <si>
    <t>Driķis Guntis</t>
  </si>
  <si>
    <t>Dambergs Jānis</t>
  </si>
  <si>
    <t>Ziobrovskis Jānis</t>
  </si>
  <si>
    <t>Bogdans Žanis</t>
  </si>
  <si>
    <t>Sabaļauskis Leons</t>
  </si>
  <si>
    <t>Vītols Ilmārs</t>
  </si>
  <si>
    <t>D70</t>
  </si>
  <si>
    <t>D80</t>
  </si>
  <si>
    <t>Vilkoica Irēna</t>
  </si>
  <si>
    <t>Gaile Lilita</t>
  </si>
  <si>
    <t>Skara Inita</t>
  </si>
  <si>
    <t>Cepurītis Egils</t>
  </si>
  <si>
    <t>Mosāns Staņislavs</t>
  </si>
  <si>
    <t>Ivanovs Romans</t>
  </si>
  <si>
    <t>Osītis Ivars</t>
  </si>
  <si>
    <t>Ventspils pils.</t>
  </si>
  <si>
    <t>Pošeiko Juris</t>
  </si>
  <si>
    <t>Indrāns Ilgonis</t>
  </si>
  <si>
    <t>Kārkliņš Aivars</t>
  </si>
  <si>
    <t>Lauberts Jānis</t>
  </si>
  <si>
    <t xml:space="preserve">Aizkraukles nov. </t>
  </si>
  <si>
    <t>Bauskas novads</t>
  </si>
  <si>
    <t xml:space="preserve">Dienvidkurz.nov. - Aizpute </t>
  </si>
  <si>
    <t>Dienvidkurz.nov. - Durbe</t>
  </si>
  <si>
    <t>Dobeles nov. - Zebrene</t>
  </si>
  <si>
    <t>Ķekavas novads - Baldone</t>
  </si>
  <si>
    <t>Ķekavas novads - Ķekava-1</t>
  </si>
  <si>
    <t>Ķekavas novads - Ķekava-2</t>
  </si>
  <si>
    <t>Liepājas valstspilsēta</t>
  </si>
  <si>
    <t>NK Rīdzene</t>
  </si>
  <si>
    <t>Ogres nov. - Madliena</t>
  </si>
  <si>
    <t xml:space="preserve">Ogres novads - Ogre </t>
  </si>
  <si>
    <t>Smiltenes novads</t>
  </si>
  <si>
    <t>Tukuma novads</t>
  </si>
  <si>
    <t xml:space="preserve">Valmieras nov. - Vaidava </t>
  </si>
  <si>
    <t xml:space="preserve">Valmieras novads </t>
  </si>
  <si>
    <t>Ventspils novads</t>
  </si>
  <si>
    <r>
      <t xml:space="preserve">Latvijas pašvaldību sporta veterānu-senioru </t>
    </r>
    <r>
      <rPr>
        <b/>
        <sz val="12"/>
        <rFont val="Arial"/>
        <family val="2"/>
        <charset val="186"/>
      </rPr>
      <t>62.</t>
    </r>
    <r>
      <rPr>
        <b/>
        <sz val="12"/>
        <color indexed="10"/>
        <rFont val="Arial"/>
        <family val="2"/>
        <charset val="204"/>
      </rPr>
      <t xml:space="preserve"> </t>
    </r>
    <r>
      <rPr>
        <b/>
        <sz val="12"/>
        <color indexed="8"/>
        <rFont val="Arial"/>
        <family val="2"/>
        <charset val="204"/>
      </rPr>
      <t>sporta spēles</t>
    </r>
  </si>
  <si>
    <t>2025.gada 7.jūnijs</t>
  </si>
  <si>
    <t>1. Dalībnieku individuāli izcīnīto punktu skaits tiek dalīts ar 2.</t>
  </si>
  <si>
    <t>Sporta klubs "Bultas", ĶEKAVA</t>
  </si>
  <si>
    <t>Ludzas novads</t>
  </si>
  <si>
    <t>Gulbenes novads</t>
  </si>
  <si>
    <t>Tukuma novads - Jaunpils</t>
  </si>
  <si>
    <t>Tukuma novads - Engure</t>
  </si>
  <si>
    <t>LSVS grupa D 40,D50</t>
  </si>
  <si>
    <t>D 40,  D50</t>
  </si>
  <si>
    <t>Ķekava, 2025.gada 7.jūnijā</t>
  </si>
  <si>
    <t>D40</t>
  </si>
  <si>
    <t>D50</t>
  </si>
  <si>
    <t>Rīdzene NK</t>
  </si>
  <si>
    <t>Rakojeda Tatjana</t>
  </si>
  <si>
    <t>Vaidava, Valmieras nov.</t>
  </si>
  <si>
    <t>Balode Līga</t>
  </si>
  <si>
    <t>Jelgava</t>
  </si>
  <si>
    <t>Bērziņa Ilona</t>
  </si>
  <si>
    <t xml:space="preserve">Baldone, Ķekavas nov. </t>
  </si>
  <si>
    <t>Paparde Evija</t>
  </si>
  <si>
    <t>Valmieras novads</t>
  </si>
  <si>
    <t>LSVS grupa D 60</t>
  </si>
  <si>
    <t>D 60</t>
  </si>
  <si>
    <t>Āre Sandra</t>
  </si>
  <si>
    <t xml:space="preserve">Ģērmane Ieva </t>
  </si>
  <si>
    <t>Grigorjeva Daina</t>
  </si>
  <si>
    <t xml:space="preserve">Madliena, Ogres nov. </t>
  </si>
  <si>
    <t>Ozola Ingrīda</t>
  </si>
  <si>
    <t>Vilde Inese</t>
  </si>
  <si>
    <t>ZZ individuāli</t>
  </si>
  <si>
    <t>Mārtiņš Dišereits</t>
  </si>
  <si>
    <t>LSVS grupa D 70, D80</t>
  </si>
  <si>
    <t>D 70, D 80</t>
  </si>
  <si>
    <t>D7</t>
  </si>
  <si>
    <t>D8</t>
  </si>
  <si>
    <t>Jākaba Inese</t>
  </si>
  <si>
    <t xml:space="preserve">Ķekava -1, Ķekavas nov. </t>
  </si>
  <si>
    <t>Dziesma Ilze</t>
  </si>
  <si>
    <t>Zaka Regīna</t>
  </si>
  <si>
    <t>Ogre, Ogres nov.</t>
  </si>
  <si>
    <t>Aizpute, Dienvidkurz.nov.</t>
  </si>
  <si>
    <t xml:space="preserve">Ķekava -2, Ķekavas nov. </t>
  </si>
  <si>
    <t>Sacensību tiesnesis :</t>
  </si>
  <si>
    <t>LSVS 62. sporta spēles novusā kungi 40+</t>
  </si>
  <si>
    <t>07-06-2025</t>
  </si>
  <si>
    <t>Ķekava</t>
  </si>
  <si>
    <t>Jaunpils, Tukuma nov.</t>
  </si>
  <si>
    <t>Strakšs Ilmārs</t>
  </si>
  <si>
    <t>Deksnis Matīss</t>
  </si>
  <si>
    <t>Baldone, Ķekavas nov.</t>
  </si>
  <si>
    <t>Petrovs Lauris</t>
  </si>
  <si>
    <t>Gulbene</t>
  </si>
  <si>
    <t>Tupureins Didzis</t>
  </si>
  <si>
    <t>Ķekava-1, Ķekavas nov.</t>
  </si>
  <si>
    <t>Spēlmanis Kārlis</t>
  </si>
  <si>
    <t>Mārupes nov.-1</t>
  </si>
  <si>
    <t>Čuda Aigars</t>
  </si>
  <si>
    <t>Borisevičs Anatolijs</t>
  </si>
  <si>
    <t>Kuzmins Arturs</t>
  </si>
  <si>
    <t>Durbe, Dienvidkurzemes nov.</t>
  </si>
  <si>
    <t>Aizkraukles nov.</t>
  </si>
  <si>
    <t>Bambulis Igors</t>
  </si>
  <si>
    <t>Zebrene, Dobeles nov.</t>
  </si>
  <si>
    <t>Biļķins Edijs</t>
  </si>
  <si>
    <t>Ķekava-2, Ķekavas nov.</t>
  </si>
  <si>
    <t>Driksne Jānis</t>
  </si>
  <si>
    <t>Gabrānovs Kaspars</t>
  </si>
  <si>
    <t>Jakovļevs Juris</t>
  </si>
  <si>
    <t>Smiltiņš Jānis</t>
  </si>
  <si>
    <t>LĪGA LEITE</t>
  </si>
  <si>
    <t>Andersons Mikus</t>
  </si>
  <si>
    <t>LSVS 62. sporta spēles novusā kungiem 50+</t>
  </si>
  <si>
    <t>Valmiera, Valmieras nov.</t>
  </si>
  <si>
    <t>Lauks Eduards</t>
  </si>
  <si>
    <t>Markus Arvis</t>
  </si>
  <si>
    <t>Smiltenes nov.</t>
  </si>
  <si>
    <t>Kupcāns Normunds</t>
  </si>
  <si>
    <t>Ziediņš Mairis</t>
  </si>
  <si>
    <t>Tukums, Tukuma nov.</t>
  </si>
  <si>
    <t>Valbergs Sergejs</t>
  </si>
  <si>
    <t>Talsu nov.-1</t>
  </si>
  <si>
    <t>Roziņš Guntis</t>
  </si>
  <si>
    <t>Zūns Gundars</t>
  </si>
  <si>
    <t>Gūža Atvars</t>
  </si>
  <si>
    <t>Veliks Māris</t>
  </si>
  <si>
    <t>Mārupes nov.-2</t>
  </si>
  <si>
    <t>Voronovs Aleksandrs</t>
  </si>
  <si>
    <t>Aizpute, Dienvidkurzemes nov.</t>
  </si>
  <si>
    <t>Namiķis Edgars</t>
  </si>
  <si>
    <t>Bauskas nov.</t>
  </si>
  <si>
    <t>Graudiņš Jānis</t>
  </si>
  <si>
    <t>Naruševics Raimonds</t>
  </si>
  <si>
    <t>Dumbrovskis Salvis</t>
  </si>
  <si>
    <t>Zūns Ivars</t>
  </si>
  <si>
    <t>Zabeļevskis Ivars</t>
  </si>
  <si>
    <t>Pumpiņš Gints</t>
  </si>
  <si>
    <t>Mellītis Dairis</t>
  </si>
  <si>
    <t>Romanauskis Arnis</t>
  </si>
  <si>
    <t>Grišins Jurijs</t>
  </si>
  <si>
    <t>Birziņš Raivis</t>
  </si>
  <si>
    <t>Matvejenko Andrejs</t>
  </si>
  <si>
    <t>Ludza</t>
  </si>
  <si>
    <t>Meirāns Uldis</t>
  </si>
  <si>
    <t>Točilovskis Eduards</t>
  </si>
  <si>
    <t>Golts Ainārs</t>
  </si>
  <si>
    <t>Probaks Alfrēds</t>
  </si>
  <si>
    <t>individ.</t>
  </si>
  <si>
    <t>Mārupes nov. -1</t>
  </si>
  <si>
    <t>Kostovs Leons</t>
  </si>
  <si>
    <t>Mārupes nov. -2</t>
  </si>
  <si>
    <t>Dubults Agris</t>
  </si>
  <si>
    <t>Grīnvalds Aivars</t>
  </si>
  <si>
    <t>Cela Māris</t>
  </si>
  <si>
    <t>Valmieras nov. Vaidava</t>
  </si>
  <si>
    <t>Zalāns Uldis</t>
  </si>
  <si>
    <t>Bļumhens Oļegs</t>
  </si>
  <si>
    <t>Pelcers Vilnis</t>
  </si>
  <si>
    <t>Kupšis Vairis</t>
  </si>
  <si>
    <t>Bērziņš Jānis</t>
  </si>
  <si>
    <t>Hofmanis Bruno</t>
  </si>
  <si>
    <t>Jubels Linards</t>
  </si>
  <si>
    <t>Naglis Juris</t>
  </si>
  <si>
    <t>Ķekavas nov. Ķekava-2</t>
  </si>
  <si>
    <t>Brūveris Oskars</t>
  </si>
  <si>
    <t>Birznieks Normunds</t>
  </si>
  <si>
    <t>Ķekavas nov. Ķekava-1</t>
  </si>
  <si>
    <t>Bleideris Juris</t>
  </si>
  <si>
    <t>Dienvidkurz. nov.Aizpute</t>
  </si>
  <si>
    <t>Zambergs Arturs</t>
  </si>
  <si>
    <t>Siliņš Māris</t>
  </si>
  <si>
    <t>Auseklis Aldonis</t>
  </si>
  <si>
    <t>Tukuma nov.Engure</t>
  </si>
  <si>
    <t>Kapteinis Austris</t>
  </si>
  <si>
    <t>Krauklis Arnis</t>
  </si>
  <si>
    <t>Lerhs Dainis</t>
  </si>
  <si>
    <t>Liepiņlausks Modris</t>
  </si>
  <si>
    <t>Olipovs Sergejs</t>
  </si>
  <si>
    <t>Smalkais Raimonds</t>
  </si>
  <si>
    <t>Voitkevičs Valērijs</t>
  </si>
  <si>
    <t>Ērmanis Jānis</t>
  </si>
  <si>
    <t>Šērs Normunds</t>
  </si>
  <si>
    <t>Dimitrijs Gordejevs</t>
  </si>
  <si>
    <t>LSVS 62. sporta spēles novusā kungiem 60+</t>
  </si>
  <si>
    <t>LSVS-62, 70+K</t>
  </si>
  <si>
    <t>08-06-2025</t>
  </si>
  <si>
    <t>Krasts Andris</t>
  </si>
  <si>
    <t>Ķekava - 1, Ķekavas nov.</t>
  </si>
  <si>
    <t>Evers Gunārs</t>
  </si>
  <si>
    <t>Aļējevs Rašids</t>
  </si>
  <si>
    <t>Grants Andrejs</t>
  </si>
  <si>
    <t>Pavilons Aldis</t>
  </si>
  <si>
    <t>Liparts Zigurds</t>
  </si>
  <si>
    <t>Čaklis Jānis</t>
  </si>
  <si>
    <t>Bednarčks Staņislavs</t>
  </si>
  <si>
    <t>Zīraks Māris</t>
  </si>
  <si>
    <t>Puida Ivars</t>
  </si>
  <si>
    <t>Rastjogins Raimonds</t>
  </si>
  <si>
    <t>Madliena, Ogres nov.</t>
  </si>
  <si>
    <t>Čaklis Aivars</t>
  </si>
  <si>
    <t>Meļko Zigfrīds</t>
  </si>
  <si>
    <t>Lapsiņš Aivars</t>
  </si>
  <si>
    <t>Pūpols Juris</t>
  </si>
  <si>
    <t>Ķekava - 2, ķekavas nov.</t>
  </si>
  <si>
    <t>Zūns Ilmārs</t>
  </si>
  <si>
    <t>Spalvēns Rolands</t>
  </si>
  <si>
    <t>Ozolins Egils</t>
  </si>
  <si>
    <t>Raģis Ilmārs</t>
  </si>
  <si>
    <t>INDIVIDUĀLAIS</t>
  </si>
  <si>
    <t>Golunovs Juris</t>
  </si>
  <si>
    <t>Borisēvičš Vjačeslavs</t>
  </si>
  <si>
    <t>Šmits Gunārs</t>
  </si>
  <si>
    <t>Engure, tukums nov.</t>
  </si>
  <si>
    <t>Kusiņš Jānis</t>
  </si>
  <si>
    <t>Lapiņš Aivars</t>
  </si>
  <si>
    <t>Pavlovskis Vilnis</t>
  </si>
  <si>
    <t>Pētersons Arvīds</t>
  </si>
  <si>
    <t>Ābele Janis</t>
  </si>
  <si>
    <t>Engure,Tukums nov.</t>
  </si>
  <si>
    <t>Žerebenkovs Vladimirs</t>
  </si>
  <si>
    <t>Āboliņš Juris</t>
  </si>
  <si>
    <t>LSVS -62,  80+K/90+K</t>
  </si>
  <si>
    <t>VIETA</t>
  </si>
  <si>
    <t>LĪDERIS</t>
  </si>
  <si>
    <t>B K</t>
  </si>
  <si>
    <t>VID</t>
  </si>
  <si>
    <t>Sacensību norises vieta:</t>
  </si>
  <si>
    <t>IK</t>
  </si>
  <si>
    <t>IK vid.</t>
  </si>
  <si>
    <t>Berg koef</t>
  </si>
  <si>
    <t>Setu koef.</t>
  </si>
  <si>
    <t>Gadi</t>
  </si>
  <si>
    <t>V          P</t>
  </si>
  <si>
    <t>V          B K</t>
  </si>
  <si>
    <t>Zupāns Ēvalds Kārlis</t>
  </si>
  <si>
    <t>Liepājsa pils</t>
  </si>
  <si>
    <t xml:space="preserve"> HeinriksJanovskis</t>
  </si>
  <si>
    <t>INDIVIDUĀli</t>
  </si>
  <si>
    <t>Fišers Harijs</t>
  </si>
  <si>
    <t>Talsu</t>
  </si>
  <si>
    <t>Māruoes nov. -1</t>
  </si>
  <si>
    <t>Šubrovskis Voldemārs</t>
  </si>
  <si>
    <t>Madliena</t>
  </si>
  <si>
    <t>Rakovskis Aleksandrs</t>
  </si>
  <si>
    <t>Sacensību tiesnesis: Aija Pigita</t>
  </si>
  <si>
    <t>80+</t>
  </si>
  <si>
    <t>90+</t>
  </si>
  <si>
    <t xml:space="preserve">  -  D 60+  grupā (10 spēles) - koeficients 1,1.</t>
  </si>
  <si>
    <t xml:space="preserve">  -   D 70+ un 80+ grupā (13 spēles) - koeficients 0,85.</t>
  </si>
  <si>
    <t xml:space="preserve">  -   K80+ grupā (9 spēles) - koeficients 1,22.</t>
  </si>
  <si>
    <t>K-90+</t>
  </si>
  <si>
    <t xml:space="preserve">Punkti 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</si>
</sst>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65">
    <font>
      <sz val="10"/>
      <name val="Arial"/>
      <charset val="186"/>
    </font>
    <font>
      <sz val="8"/>
      <name val="Arial"/>
      <family val="2"/>
      <charset val="186"/>
    </font>
    <font>
      <b/>
      <sz val="10"/>
      <name val="Arial"/>
      <family val="2"/>
      <charset val="204"/>
    </font>
    <font>
      <sz val="10"/>
      <color indexed="12"/>
      <name val="Arial"/>
      <family val="2"/>
      <charset val="186"/>
    </font>
    <font>
      <sz val="10"/>
      <color indexed="10"/>
      <name val="Arial"/>
      <family val="2"/>
      <charset val="186"/>
    </font>
    <font>
      <sz val="10"/>
      <color indexed="61"/>
      <name val="Arial"/>
      <family val="2"/>
      <charset val="186"/>
    </font>
    <font>
      <b/>
      <sz val="12"/>
      <name val="Arial"/>
      <family val="2"/>
      <charset val="204"/>
    </font>
    <font>
      <b/>
      <sz val="12"/>
      <color indexed="10"/>
      <name val="Arial"/>
      <family val="2"/>
      <charset val="204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186"/>
    </font>
    <font>
      <sz val="12"/>
      <name val="Arial"/>
      <family val="2"/>
      <charset val="204"/>
    </font>
    <font>
      <sz val="9"/>
      <name val="Arial"/>
      <family val="2"/>
      <charset val="186"/>
    </font>
    <font>
      <sz val="14"/>
      <name val="Arial"/>
      <family val="2"/>
      <charset val="204"/>
    </font>
    <font>
      <sz val="10"/>
      <name val="Arial"/>
      <family val="2"/>
      <charset val="186"/>
    </font>
    <font>
      <sz val="10"/>
      <color theme="1"/>
      <name val="Arial"/>
      <family val="2"/>
      <charset val="186"/>
    </font>
    <font>
      <b/>
      <sz val="14"/>
      <name val="Arial"/>
      <family val="2"/>
      <charset val="204"/>
    </font>
    <font>
      <b/>
      <sz val="12"/>
      <name val="Arial"/>
      <family val="2"/>
      <charset val="186"/>
    </font>
    <font>
      <b/>
      <sz val="10"/>
      <name val="Arial"/>
      <family val="2"/>
      <charset val="186"/>
    </font>
    <font>
      <b/>
      <sz val="14"/>
      <color rgb="FFFF0000"/>
      <name val="Arial"/>
      <family val="2"/>
      <charset val="186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2"/>
      <name val="Arial"/>
      <family val="2"/>
      <charset val="186"/>
    </font>
    <font>
      <sz val="14"/>
      <name val="Arial"/>
      <family val="2"/>
      <charset val="186"/>
    </font>
    <font>
      <b/>
      <sz val="14"/>
      <color rgb="FF00B050"/>
      <name val="Arial"/>
      <family val="2"/>
      <charset val="186"/>
    </font>
    <font>
      <b/>
      <sz val="14"/>
      <name val="Arial"/>
      <family val="2"/>
      <charset val="186"/>
    </font>
    <font>
      <b/>
      <sz val="14"/>
      <color rgb="FF0070C0"/>
      <name val="Arial"/>
      <family val="2"/>
      <charset val="186"/>
    </font>
    <font>
      <b/>
      <sz val="18"/>
      <name val="Arial"/>
      <family val="2"/>
      <charset val="186"/>
    </font>
    <font>
      <b/>
      <sz val="14"/>
      <name val="Times New Roman"/>
      <family val="1"/>
      <charset val="186"/>
    </font>
    <font>
      <b/>
      <i/>
      <sz val="20"/>
      <name val="Times New Roman"/>
      <family val="1"/>
      <charset val="186"/>
    </font>
    <font>
      <b/>
      <sz val="11"/>
      <color rgb="FF00B050"/>
      <name val="Arial"/>
      <family val="2"/>
      <charset val="186"/>
    </font>
    <font>
      <b/>
      <sz val="11"/>
      <color rgb="FFFF0000"/>
      <name val="Arial"/>
      <family val="2"/>
      <charset val="186"/>
    </font>
    <font>
      <b/>
      <sz val="9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color indexed="9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8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9"/>
      <color indexed="14"/>
      <name val="Times New Roman"/>
      <family val="1"/>
      <charset val="186"/>
    </font>
    <font>
      <sz val="9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11"/>
      <color indexed="8"/>
      <name val="Arial"/>
      <family val="2"/>
      <charset val="186"/>
    </font>
    <font>
      <sz val="10"/>
      <name val="Arial"/>
      <charset val="186"/>
    </font>
    <font>
      <b/>
      <sz val="14"/>
      <color rgb="FF00B0F0"/>
      <name val="Arial"/>
      <family val="2"/>
      <charset val="186"/>
    </font>
    <font>
      <b/>
      <sz val="11"/>
      <color rgb="FF00B0F0"/>
      <name val="Arial"/>
      <family val="2"/>
      <charset val="186"/>
    </font>
    <font>
      <sz val="14"/>
      <color rgb="FFFF0000"/>
      <name val="Arial"/>
      <family val="2"/>
      <charset val="186"/>
    </font>
    <font>
      <sz val="14"/>
      <color rgb="FF00B050"/>
      <name val="Arial"/>
      <family val="2"/>
      <charset val="186"/>
    </font>
    <font>
      <sz val="14"/>
      <color rgb="FF0070C0"/>
      <name val="Arial"/>
      <family val="2"/>
      <charset val="186"/>
    </font>
    <font>
      <b/>
      <sz val="18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sz val="10"/>
      <color indexed="40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sz val="10"/>
      <color rgb="FF0070C0"/>
      <name val="Arial"/>
      <family val="2"/>
      <charset val="186"/>
    </font>
    <font>
      <b/>
      <sz val="12"/>
      <color rgb="FF0070C0"/>
      <name val="Times New Roman"/>
      <family val="1"/>
      <charset val="186"/>
    </font>
    <font>
      <b/>
      <sz val="10"/>
      <color rgb="FF0070C0"/>
      <name val="Arial"/>
      <family val="2"/>
      <charset val="186"/>
    </font>
    <font>
      <b/>
      <sz val="12"/>
      <color rgb="FF00B050"/>
      <name val="Times New Roman"/>
      <family val="1"/>
      <charset val="186"/>
    </font>
    <font>
      <b/>
      <sz val="10"/>
      <color rgb="FF00B050"/>
      <name val="Arial"/>
      <family val="2"/>
      <charset val="186"/>
    </font>
    <font>
      <b/>
      <sz val="12"/>
      <color rgb="FFFF0000"/>
      <name val="Arial"/>
      <family val="2"/>
      <charset val="186"/>
    </font>
    <font>
      <b/>
      <sz val="11"/>
      <color rgb="FF0070C0"/>
      <name val="Arial"/>
      <family val="2"/>
      <charset val="186"/>
    </font>
    <font>
      <b/>
      <sz val="12"/>
      <color rgb="FF0070C0"/>
      <name val="Arial"/>
      <family val="2"/>
      <charset val="186"/>
    </font>
    <font>
      <b/>
      <sz val="14"/>
      <color rgb="FF7030A0"/>
      <name val="Arial"/>
      <family val="2"/>
      <charset val="186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darkUp">
        <bgColor indexed="13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3"/>
        <bgColor indexed="64"/>
      </patternFill>
    </fill>
    <fill>
      <patternFill patternType="darkUp">
        <bgColor indexed="9"/>
      </patternFill>
    </fill>
    <fill>
      <patternFill patternType="darkUp">
        <bgColor rgb="FFFFFF99"/>
      </patternFill>
    </fill>
    <fill>
      <patternFill patternType="solid">
        <fgColor rgb="FFFFFF99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dotted">
        <color indexed="60"/>
      </bottom>
      <diagonal/>
    </border>
    <border>
      <left/>
      <right style="thin">
        <color indexed="64"/>
      </right>
      <top style="thin">
        <color indexed="64"/>
      </top>
      <bottom style="dotted">
        <color indexed="60"/>
      </bottom>
      <diagonal/>
    </border>
    <border>
      <left style="thin">
        <color indexed="64"/>
      </left>
      <right/>
      <top style="thin">
        <color indexed="64"/>
      </top>
      <bottom style="dotted">
        <color indexed="60"/>
      </bottom>
      <diagonal/>
    </border>
    <border>
      <left/>
      <right style="hair">
        <color indexed="52"/>
      </right>
      <top style="dotted">
        <color indexed="60"/>
      </top>
      <bottom style="thin">
        <color indexed="64"/>
      </bottom>
      <diagonal/>
    </border>
    <border>
      <left style="hair">
        <color indexed="52"/>
      </left>
      <right style="thin">
        <color indexed="64"/>
      </right>
      <top style="dotted">
        <color indexed="60"/>
      </top>
      <bottom style="thin">
        <color indexed="64"/>
      </bottom>
      <diagonal/>
    </border>
    <border>
      <left style="thin">
        <color indexed="64"/>
      </left>
      <right style="hair">
        <color indexed="52"/>
      </right>
      <top style="dotted">
        <color indexed="60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52"/>
      </left>
      <right/>
      <top style="dotted">
        <color indexed="6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0"/>
      </bottom>
      <diagonal/>
    </border>
    <border>
      <left/>
      <right style="thin">
        <color indexed="64"/>
      </right>
      <top/>
      <bottom style="dotted">
        <color indexed="6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52"/>
      </right>
      <top style="dotted">
        <color indexed="64"/>
      </top>
      <bottom style="thin">
        <color indexed="64"/>
      </bottom>
      <diagonal/>
    </border>
    <border>
      <left style="hair">
        <color indexed="52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52"/>
      </right>
      <top/>
      <bottom style="thin">
        <color indexed="64"/>
      </bottom>
      <diagonal/>
    </border>
    <border>
      <left style="hair">
        <color indexed="5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6">
    <xf numFmtId="0" fontId="0" fillId="0" borderId="0" xfId="0"/>
    <xf numFmtId="0" fontId="13" fillId="0" borderId="0" xfId="0" applyFont="1" applyFill="1"/>
    <xf numFmtId="0" fontId="13" fillId="0" borderId="0" xfId="0" applyFont="1"/>
    <xf numFmtId="0" fontId="0" fillId="0" borderId="0" xfId="0" applyBorder="1" applyAlignment="1"/>
    <xf numFmtId="0" fontId="22" fillId="2" borderId="0" xfId="0" applyFont="1" applyFill="1"/>
    <xf numFmtId="0" fontId="22" fillId="2" borderId="0" xfId="0" applyFont="1" applyFill="1" applyBorder="1" applyAlignment="1">
      <alignment horizontal="right"/>
    </xf>
    <xf numFmtId="0" fontId="24" fillId="0" borderId="0" xfId="0" applyFont="1"/>
    <xf numFmtId="0" fontId="24" fillId="0" borderId="0" xfId="0" applyFont="1" applyFill="1"/>
    <xf numFmtId="0" fontId="22" fillId="2" borderId="0" xfId="0" applyFont="1" applyFill="1" applyBorder="1" applyAlignment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/>
    <xf numFmtId="0" fontId="15" fillId="0" borderId="0" xfId="0" applyFont="1" applyAlignment="1"/>
    <xf numFmtId="2" fontId="11" fillId="3" borderId="8" xfId="0" applyNumberFormat="1" applyFont="1" applyFill="1" applyBorder="1" applyAlignment="1">
      <alignment horizontal="center"/>
    </xf>
    <xf numFmtId="164" fontId="11" fillId="3" borderId="8" xfId="0" applyNumberFormat="1" applyFont="1" applyFill="1" applyBorder="1" applyAlignment="1">
      <alignment horizontal="center"/>
    </xf>
    <xf numFmtId="0" fontId="0" fillId="0" borderId="42" xfId="0" applyBorder="1" applyAlignment="1"/>
    <xf numFmtId="0" fontId="0" fillId="0" borderId="45" xfId="0" applyBorder="1" applyAlignment="1"/>
    <xf numFmtId="0" fontId="14" fillId="0" borderId="46" xfId="0" applyFont="1" applyBorder="1" applyAlignment="1">
      <alignment horizontal="center"/>
    </xf>
    <xf numFmtId="2" fontId="11" fillId="0" borderId="8" xfId="0" applyNumberFormat="1" applyFont="1" applyFill="1" applyBorder="1" applyAlignment="1">
      <alignment horizontal="center"/>
    </xf>
    <xf numFmtId="164" fontId="11" fillId="0" borderId="8" xfId="0" applyNumberFormat="1" applyFont="1" applyFill="1" applyBorder="1" applyAlignment="1">
      <alignment horizontal="center"/>
    </xf>
    <xf numFmtId="0" fontId="0" fillId="0" borderId="0" xfId="0" applyProtection="1">
      <protection locked="0"/>
    </xf>
    <xf numFmtId="0" fontId="0" fillId="0" borderId="0" xfId="0" applyAlignment="1">
      <alignment textRotation="90"/>
    </xf>
    <xf numFmtId="0" fontId="16" fillId="4" borderId="8" xfId="0" applyFont="1" applyFill="1" applyBorder="1" applyAlignment="1" applyProtection="1">
      <alignment horizontal="center"/>
      <protection hidden="1"/>
    </xf>
    <xf numFmtId="2" fontId="12" fillId="3" borderId="7" xfId="0" applyNumberFormat="1" applyFont="1" applyFill="1" applyBorder="1" applyAlignment="1">
      <alignment horizontal="center"/>
    </xf>
    <xf numFmtId="49" fontId="13" fillId="0" borderId="0" xfId="0" applyNumberFormat="1" applyFont="1"/>
    <xf numFmtId="0" fontId="21" fillId="0" borderId="0" xfId="0" applyFont="1"/>
    <xf numFmtId="0" fontId="0" fillId="7" borderId="41" xfId="0" applyFill="1" applyBorder="1" applyAlignment="1" applyProtection="1">
      <alignment horizontal="center"/>
      <protection locked="0" hidden="1"/>
    </xf>
    <xf numFmtId="0" fontId="0" fillId="7" borderId="1" xfId="0" applyFill="1" applyBorder="1" applyAlignment="1" applyProtection="1">
      <alignment horizontal="center"/>
      <protection locked="0" hidden="1"/>
    </xf>
    <xf numFmtId="0" fontId="0" fillId="7" borderId="22" xfId="0" applyFill="1" applyBorder="1" applyAlignment="1" applyProtection="1">
      <alignment horizontal="center"/>
      <protection locked="0" hidden="1"/>
    </xf>
    <xf numFmtId="0" fontId="0" fillId="0" borderId="52" xfId="0" applyBorder="1" applyAlignment="1" applyProtection="1">
      <alignment horizontal="center"/>
      <protection locked="0" hidden="1"/>
    </xf>
    <xf numFmtId="0" fontId="0" fillId="0" borderId="56" xfId="0" applyBorder="1" applyAlignment="1" applyProtection="1">
      <alignment horizontal="center"/>
      <protection locked="0" hidden="1"/>
    </xf>
    <xf numFmtId="0" fontId="0" fillId="0" borderId="51" xfId="0" applyBorder="1" applyAlignment="1" applyProtection="1">
      <alignment horizontal="center"/>
      <protection locked="0" hidden="1"/>
    </xf>
    <xf numFmtId="0" fontId="13" fillId="0" borderId="0" xfId="0" applyFont="1" applyAlignment="1">
      <alignment horizontal="center"/>
    </xf>
    <xf numFmtId="0" fontId="0" fillId="0" borderId="0" xfId="0"/>
    <xf numFmtId="0" fontId="0" fillId="7" borderId="39" xfId="0" applyFill="1" applyBorder="1" applyAlignment="1" applyProtection="1">
      <alignment horizontal="center"/>
      <protection hidden="1"/>
    </xf>
    <xf numFmtId="0" fontId="0" fillId="0" borderId="8" xfId="0" applyBorder="1"/>
    <xf numFmtId="2" fontId="26" fillId="3" borderId="7" xfId="0" applyNumberFormat="1" applyFont="1" applyFill="1" applyBorder="1" applyAlignment="1">
      <alignment horizontal="center"/>
    </xf>
    <xf numFmtId="0" fontId="0" fillId="0" borderId="6" xfId="0" applyBorder="1" applyAlignment="1" applyProtection="1">
      <alignment horizontal="center" textRotation="90"/>
      <protection hidden="1"/>
    </xf>
    <xf numFmtId="0" fontId="25" fillId="0" borderId="6" xfId="0" applyFont="1" applyBorder="1" applyAlignment="1" applyProtection="1">
      <alignment horizontal="center" vertical="center" wrapText="1"/>
      <protection hidden="1"/>
    </xf>
    <xf numFmtId="0" fontId="16" fillId="4" borderId="57" xfId="0" applyFont="1" applyFill="1" applyBorder="1" applyAlignment="1" applyProtection="1">
      <alignment horizontal="center" vertical="center" textRotation="255"/>
      <protection hidden="1"/>
    </xf>
    <xf numFmtId="0" fontId="0" fillId="10" borderId="59" xfId="0" applyFill="1" applyBorder="1" applyAlignment="1" applyProtection="1">
      <alignment horizontal="center"/>
      <protection hidden="1"/>
    </xf>
    <xf numFmtId="0" fontId="0" fillId="7" borderId="63" xfId="0" applyFill="1" applyBorder="1" applyAlignment="1" applyProtection="1">
      <alignment horizontal="center"/>
      <protection hidden="1"/>
    </xf>
    <xf numFmtId="0" fontId="0" fillId="7" borderId="64" xfId="0" applyFill="1" applyBorder="1" applyAlignment="1" applyProtection="1">
      <alignment horizontal="center"/>
      <protection locked="0" hidden="1"/>
    </xf>
    <xf numFmtId="0" fontId="0" fillId="0" borderId="50" xfId="0" applyBorder="1" applyAlignment="1" applyProtection="1">
      <alignment horizontal="center"/>
      <protection locked="0" hidden="1"/>
    </xf>
    <xf numFmtId="0" fontId="0" fillId="0" borderId="52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1" fillId="10" borderId="60" xfId="0" applyFont="1" applyFill="1" applyBorder="1" applyAlignment="1" applyProtection="1">
      <alignment horizontal="center"/>
      <protection locked="0" hidden="1"/>
    </xf>
    <xf numFmtId="0" fontId="31" fillId="2" borderId="0" xfId="0" applyFont="1" applyFill="1" applyAlignment="1">
      <alignment horizontal="center"/>
    </xf>
    <xf numFmtId="0" fontId="32" fillId="2" borderId="0" xfId="0" applyFont="1" applyFill="1" applyAlignment="1"/>
    <xf numFmtId="0" fontId="0" fillId="0" borderId="0" xfId="0" applyNumberFormat="1"/>
    <xf numFmtId="0" fontId="16" fillId="4" borderId="54" xfId="0" applyFont="1" applyFill="1" applyBorder="1" applyAlignment="1" applyProtection="1">
      <alignment horizontal="center" vertical="center"/>
      <protection hidden="1"/>
    </xf>
    <xf numFmtId="0" fontId="25" fillId="4" borderId="40" xfId="0" applyFont="1" applyFill="1" applyBorder="1" applyAlignment="1" applyProtection="1">
      <alignment horizontal="center" vertical="center" wrapText="1"/>
      <protection hidden="1"/>
    </xf>
    <xf numFmtId="0" fontId="25" fillId="4" borderId="58" xfId="0" applyFont="1" applyFill="1" applyBorder="1" applyAlignment="1" applyProtection="1">
      <alignment horizontal="center" vertical="center" wrapText="1"/>
      <protection hidden="1"/>
    </xf>
    <xf numFmtId="0" fontId="26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0" fillId="10" borderId="59" xfId="0" applyFill="1" applyBorder="1" applyAlignment="1" applyProtection="1">
      <alignment horizontal="center"/>
      <protection locked="0" hidden="1"/>
    </xf>
    <xf numFmtId="0" fontId="24" fillId="2" borderId="0" xfId="0" applyFont="1" applyFill="1"/>
    <xf numFmtId="0" fontId="31" fillId="2" borderId="72" xfId="0" applyFont="1" applyFill="1" applyBorder="1" applyAlignment="1">
      <alignment horizontal="center"/>
    </xf>
    <xf numFmtId="0" fontId="36" fillId="5" borderId="19" xfId="0" applyFont="1" applyFill="1" applyBorder="1" applyAlignment="1">
      <alignment horizontal="center"/>
    </xf>
    <xf numFmtId="1" fontId="36" fillId="5" borderId="19" xfId="0" applyNumberFormat="1" applyFont="1" applyFill="1" applyBorder="1" applyAlignment="1">
      <alignment horizontal="center"/>
    </xf>
    <xf numFmtId="0" fontId="23" fillId="2" borderId="0" xfId="0" applyFont="1" applyFill="1" applyBorder="1" applyAlignment="1">
      <alignment vertical="center"/>
    </xf>
    <xf numFmtId="165" fontId="24" fillId="2" borderId="0" xfId="0" applyNumberFormat="1" applyFont="1" applyFill="1" applyAlignment="1">
      <alignment horizontal="center"/>
    </xf>
    <xf numFmtId="165" fontId="37" fillId="2" borderId="0" xfId="0" applyNumberFormat="1" applyFont="1" applyFill="1" applyAlignment="1">
      <alignment horizontal="center"/>
    </xf>
    <xf numFmtId="0" fontId="24" fillId="4" borderId="23" xfId="0" applyFont="1" applyFill="1" applyBorder="1" applyAlignment="1">
      <alignment horizontal="center" vertical="center"/>
    </xf>
    <xf numFmtId="0" fontId="36" fillId="4" borderId="16" xfId="0" applyFont="1" applyFill="1" applyBorder="1" applyAlignment="1">
      <alignment horizontal="center" vertical="center"/>
    </xf>
    <xf numFmtId="0" fontId="35" fillId="4" borderId="17" xfId="0" applyFont="1" applyFill="1" applyBorder="1" applyAlignment="1">
      <alignment horizontal="center" vertical="center" wrapText="1"/>
    </xf>
    <xf numFmtId="0" fontId="35" fillId="4" borderId="11" xfId="0" applyFont="1" applyFill="1" applyBorder="1" applyAlignment="1">
      <alignment horizontal="center" vertical="center"/>
    </xf>
    <xf numFmtId="0" fontId="35" fillId="4" borderId="5" xfId="0" applyFont="1" applyFill="1" applyBorder="1" applyAlignment="1">
      <alignment horizontal="center" vertical="center"/>
    </xf>
    <xf numFmtId="0" fontId="35" fillId="4" borderId="10" xfId="0" applyFont="1" applyFill="1" applyBorder="1" applyAlignment="1">
      <alignment horizontal="center" vertical="center" wrapText="1"/>
    </xf>
    <xf numFmtId="0" fontId="36" fillId="2" borderId="0" xfId="0" applyFont="1" applyFill="1" applyBorder="1" applyAlignment="1" applyProtection="1">
      <alignment horizontal="center" vertical="center"/>
      <protection hidden="1"/>
    </xf>
    <xf numFmtId="0" fontId="36" fillId="4" borderId="5" xfId="0" applyFont="1" applyFill="1" applyBorder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36" fillId="4" borderId="8" xfId="0" applyFont="1" applyFill="1" applyBorder="1" applyAlignment="1">
      <alignment horizontal="center" vertical="center"/>
    </xf>
    <xf numFmtId="0" fontId="35" fillId="4" borderId="8" xfId="0" applyFont="1" applyFill="1" applyBorder="1" applyAlignment="1">
      <alignment horizontal="center" vertical="center"/>
    </xf>
    <xf numFmtId="0" fontId="36" fillId="4" borderId="8" xfId="0" applyFont="1" applyFill="1" applyBorder="1" applyAlignment="1">
      <alignment vertical="center"/>
    </xf>
    <xf numFmtId="0" fontId="24" fillId="2" borderId="2" xfId="0" applyFont="1" applyFill="1" applyBorder="1" applyAlignment="1">
      <alignment horizontal="center" vertical="center"/>
    </xf>
    <xf numFmtId="1" fontId="36" fillId="2" borderId="25" xfId="0" applyNumberFormat="1" applyFont="1" applyFill="1" applyBorder="1" applyAlignment="1">
      <alignment horizontal="center" vertical="center"/>
    </xf>
    <xf numFmtId="1" fontId="38" fillId="2" borderId="25" xfId="0" applyNumberFormat="1" applyFont="1" applyFill="1" applyBorder="1" applyAlignment="1">
      <alignment horizontal="center" vertical="center"/>
    </xf>
    <xf numFmtId="0" fontId="38" fillId="2" borderId="3" xfId="0" applyFont="1" applyFill="1" applyBorder="1" applyAlignment="1">
      <alignment horizontal="center" vertical="center"/>
    </xf>
    <xf numFmtId="164" fontId="24" fillId="2" borderId="3" xfId="0" applyNumberFormat="1" applyFont="1" applyFill="1" applyBorder="1" applyAlignment="1">
      <alignment horizontal="center" vertical="center" wrapText="1"/>
    </xf>
    <xf numFmtId="1" fontId="24" fillId="2" borderId="25" xfId="0" applyNumberFormat="1" applyFont="1" applyFill="1" applyBorder="1" applyAlignment="1">
      <alignment horizontal="center" vertical="center" wrapText="1"/>
    </xf>
    <xf numFmtId="1" fontId="24" fillId="2" borderId="3" xfId="0" applyNumberFormat="1" applyFont="1" applyFill="1" applyBorder="1" applyAlignment="1">
      <alignment horizontal="center" vertical="center"/>
    </xf>
    <xf numFmtId="1" fontId="24" fillId="2" borderId="17" xfId="0" applyNumberFormat="1" applyFont="1" applyFill="1" applyBorder="1" applyAlignment="1">
      <alignment horizontal="center" vertical="center" wrapText="1"/>
    </xf>
    <xf numFmtId="0" fontId="39" fillId="2" borderId="16" xfId="0" applyFont="1" applyFill="1" applyBorder="1" applyAlignment="1" applyProtection="1">
      <alignment horizontal="center" vertical="center"/>
      <protection hidden="1"/>
    </xf>
    <xf numFmtId="0" fontId="36" fillId="2" borderId="4" xfId="0" applyFont="1" applyFill="1" applyBorder="1" applyAlignment="1" applyProtection="1">
      <alignment horizontal="center" vertical="center"/>
      <protection hidden="1"/>
    </xf>
    <xf numFmtId="0" fontId="39" fillId="2" borderId="10" xfId="0" applyFont="1" applyFill="1" applyBorder="1" applyAlignment="1" applyProtection="1">
      <alignment horizontal="center" vertical="center"/>
      <protection hidden="1"/>
    </xf>
    <xf numFmtId="0" fontId="39" fillId="2" borderId="26" xfId="0" applyFont="1" applyFill="1" applyBorder="1" applyAlignment="1" applyProtection="1">
      <alignment horizontal="center" vertical="center"/>
      <protection hidden="1"/>
    </xf>
    <xf numFmtId="0" fontId="36" fillId="2" borderId="27" xfId="0" applyFont="1" applyFill="1" applyBorder="1" applyAlignment="1" applyProtection="1">
      <alignment horizontal="center" vertical="center"/>
      <protection hidden="1"/>
    </xf>
    <xf numFmtId="0" fontId="39" fillId="2" borderId="28" xfId="0" applyFont="1" applyFill="1" applyBorder="1" applyAlignment="1" applyProtection="1">
      <alignment horizontal="center" vertical="center"/>
      <protection hidden="1"/>
    </xf>
    <xf numFmtId="0" fontId="36" fillId="2" borderId="29" xfId="0" applyFont="1" applyFill="1" applyBorder="1" applyAlignment="1" applyProtection="1">
      <alignment horizontal="center" vertical="center"/>
      <protection hidden="1"/>
    </xf>
    <xf numFmtId="0" fontId="39" fillId="2" borderId="2" xfId="0" applyFont="1" applyFill="1" applyBorder="1" applyAlignment="1" applyProtection="1">
      <alignment horizontal="center" vertical="center"/>
      <protection hidden="1"/>
    </xf>
    <xf numFmtId="0" fontId="36" fillId="2" borderId="17" xfId="0" applyFont="1" applyFill="1" applyBorder="1" applyAlignment="1" applyProtection="1">
      <alignment horizontal="center" vertical="center"/>
      <protection hidden="1"/>
    </xf>
    <xf numFmtId="0" fontId="39" fillId="2" borderId="0" xfId="0" applyFont="1" applyFill="1" applyBorder="1" applyAlignment="1" applyProtection="1">
      <alignment horizontal="center" vertical="center"/>
      <protection hidden="1"/>
    </xf>
    <xf numFmtId="0" fontId="24" fillId="2" borderId="2" xfId="0" applyFont="1" applyFill="1" applyBorder="1" applyAlignment="1">
      <alignment horizontal="center"/>
    </xf>
    <xf numFmtId="0" fontId="24" fillId="2" borderId="3" xfId="0" applyFont="1" applyFill="1" applyBorder="1" applyAlignment="1">
      <alignment horizontal="center"/>
    </xf>
    <xf numFmtId="0" fontId="24" fillId="2" borderId="25" xfId="0" applyFont="1" applyFill="1" applyBorder="1" applyAlignment="1">
      <alignment horizontal="center"/>
    </xf>
    <xf numFmtId="0" fontId="24" fillId="2" borderId="21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12" xfId="0" applyFont="1" applyFill="1" applyBorder="1" applyAlignment="1">
      <alignment horizontal="center"/>
    </xf>
    <xf numFmtId="0" fontId="36" fillId="2" borderId="12" xfId="0" applyFont="1" applyFill="1" applyBorder="1" applyAlignment="1">
      <alignment horizontal="center"/>
    </xf>
    <xf numFmtId="0" fontId="36" fillId="2" borderId="13" xfId="0" applyFont="1" applyFill="1" applyBorder="1" applyAlignment="1">
      <alignment horizontal="center"/>
    </xf>
    <xf numFmtId="0" fontId="24" fillId="2" borderId="18" xfId="0" applyFont="1" applyFill="1" applyBorder="1" applyAlignment="1">
      <alignment horizontal="center" vertical="center"/>
    </xf>
    <xf numFmtId="1" fontId="36" fillId="2" borderId="14" xfId="0" applyNumberFormat="1" applyFont="1" applyFill="1" applyBorder="1" applyAlignment="1">
      <alignment horizontal="center" vertical="center"/>
    </xf>
    <xf numFmtId="1" fontId="38" fillId="2" borderId="30" xfId="0" applyNumberFormat="1" applyFont="1" applyFill="1" applyBorder="1" applyAlignment="1">
      <alignment horizontal="center" vertical="center"/>
    </xf>
    <xf numFmtId="0" fontId="38" fillId="2" borderId="19" xfId="0" applyFont="1" applyFill="1" applyBorder="1" applyAlignment="1">
      <alignment horizontal="center" vertical="center"/>
    </xf>
    <xf numFmtId="164" fontId="24" fillId="2" borderId="12" xfId="0" applyNumberFormat="1" applyFont="1" applyFill="1" applyBorder="1" applyAlignment="1">
      <alignment horizontal="center" vertical="center" wrapText="1"/>
    </xf>
    <xf numFmtId="1" fontId="24" fillId="2" borderId="19" xfId="0" applyNumberFormat="1" applyFont="1" applyFill="1" applyBorder="1" applyAlignment="1">
      <alignment horizontal="center" vertical="center" wrapText="1"/>
    </xf>
    <xf numFmtId="1" fontId="24" fillId="2" borderId="19" xfId="0" applyNumberFormat="1" applyFont="1" applyFill="1" applyBorder="1" applyAlignment="1">
      <alignment horizontal="center" vertical="center"/>
    </xf>
    <xf numFmtId="1" fontId="24" fillId="2" borderId="32" xfId="0" applyNumberFormat="1" applyFont="1" applyFill="1" applyBorder="1" applyAlignment="1">
      <alignment horizontal="center" vertical="center"/>
    </xf>
    <xf numFmtId="1" fontId="24" fillId="2" borderId="20" xfId="0" applyNumberFormat="1" applyFont="1" applyFill="1" applyBorder="1" applyAlignment="1">
      <alignment horizontal="center" vertical="center" wrapText="1"/>
    </xf>
    <xf numFmtId="0" fontId="39" fillId="2" borderId="18" xfId="0" applyFont="1" applyFill="1" applyBorder="1" applyAlignment="1" applyProtection="1">
      <alignment horizontal="center" vertical="center"/>
      <protection hidden="1"/>
    </xf>
    <xf numFmtId="0" fontId="36" fillId="2" borderId="20" xfId="0" applyFont="1" applyFill="1" applyBorder="1" applyAlignment="1" applyProtection="1">
      <alignment horizontal="center" vertical="center"/>
      <protection hidden="1"/>
    </xf>
    <xf numFmtId="0" fontId="39" fillId="2" borderId="33" xfId="0" applyFont="1" applyFill="1" applyBorder="1" applyAlignment="1" applyProtection="1">
      <alignment horizontal="center" vertical="center"/>
      <protection hidden="1"/>
    </xf>
    <xf numFmtId="0" fontId="36" fillId="2" borderId="34" xfId="0" applyFont="1" applyFill="1" applyBorder="1" applyAlignment="1" applyProtection="1">
      <alignment horizontal="center" vertical="center"/>
      <protection hidden="1"/>
    </xf>
    <xf numFmtId="0" fontId="39" fillId="2" borderId="35" xfId="0" applyFont="1" applyFill="1" applyBorder="1" applyAlignment="1" applyProtection="1">
      <alignment horizontal="center" vertical="center"/>
      <protection hidden="1"/>
    </xf>
    <xf numFmtId="0" fontId="36" fillId="2" borderId="36" xfId="0" applyFont="1" applyFill="1" applyBorder="1" applyAlignment="1" applyProtection="1">
      <alignment horizontal="center" vertical="center"/>
      <protection hidden="1"/>
    </xf>
    <xf numFmtId="0" fontId="39" fillId="2" borderId="37" xfId="0" applyFont="1" applyFill="1" applyBorder="1" applyAlignment="1" applyProtection="1">
      <alignment horizontal="center" vertical="center"/>
      <protection hidden="1"/>
    </xf>
    <xf numFmtId="0" fontId="24" fillId="2" borderId="38" xfId="0" applyFont="1" applyFill="1" applyBorder="1" applyAlignment="1">
      <alignment horizontal="center"/>
    </xf>
    <xf numFmtId="0" fontId="24" fillId="2" borderId="19" xfId="0" applyFont="1" applyFill="1" applyBorder="1" applyAlignment="1">
      <alignment horizontal="center"/>
    </xf>
    <xf numFmtId="0" fontId="24" fillId="2" borderId="18" xfId="0" applyFont="1" applyFill="1" applyBorder="1" applyAlignment="1">
      <alignment horizontal="center"/>
    </xf>
    <xf numFmtId="0" fontId="38" fillId="2" borderId="19" xfId="0" applyFont="1" applyFill="1" applyBorder="1" applyAlignment="1">
      <alignment horizontal="left" vertical="center"/>
    </xf>
    <xf numFmtId="1" fontId="24" fillId="2" borderId="30" xfId="0" applyNumberFormat="1" applyFont="1" applyFill="1" applyBorder="1" applyAlignment="1">
      <alignment horizontal="center" vertical="center"/>
    </xf>
    <xf numFmtId="1" fontId="24" fillId="2" borderId="12" xfId="0" applyNumberFormat="1" applyFont="1" applyFill="1" applyBorder="1" applyAlignment="1">
      <alignment horizontal="center" vertical="center"/>
    </xf>
    <xf numFmtId="0" fontId="38" fillId="2" borderId="12" xfId="0" applyFont="1" applyFill="1" applyBorder="1" applyAlignment="1">
      <alignment horizontal="center" vertical="center"/>
    </xf>
    <xf numFmtId="1" fontId="24" fillId="2" borderId="12" xfId="0" applyNumberFormat="1" applyFont="1" applyFill="1" applyBorder="1" applyAlignment="1">
      <alignment horizontal="center" vertical="center" wrapText="1"/>
    </xf>
    <xf numFmtId="1" fontId="40" fillId="2" borderId="19" xfId="0" applyNumberFormat="1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/>
    </xf>
    <xf numFmtId="0" fontId="36" fillId="5" borderId="8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left"/>
    </xf>
    <xf numFmtId="0" fontId="36" fillId="2" borderId="0" xfId="0" applyFont="1" applyFill="1" applyBorder="1" applyAlignment="1">
      <alignment horizontal="center"/>
    </xf>
    <xf numFmtId="1" fontId="38" fillId="2" borderId="73" xfId="0" applyNumberFormat="1" applyFont="1" applyFill="1" applyBorder="1" applyAlignment="1">
      <alignment horizontal="center" vertical="center"/>
    </xf>
    <xf numFmtId="1" fontId="41" fillId="2" borderId="0" xfId="0" applyNumberFormat="1" applyFont="1" applyFill="1" applyBorder="1" applyAlignment="1">
      <alignment horizontal="center"/>
    </xf>
    <xf numFmtId="1" fontId="36" fillId="2" borderId="0" xfId="0" applyNumberFormat="1" applyFont="1" applyFill="1" applyBorder="1" applyAlignment="1">
      <alignment horizontal="center"/>
    </xf>
    <xf numFmtId="0" fontId="24" fillId="2" borderId="0" xfId="0" applyFont="1" applyFill="1" applyBorder="1" applyAlignment="1">
      <alignment horizontal="center" vertical="center"/>
    </xf>
    <xf numFmtId="0" fontId="36" fillId="2" borderId="39" xfId="0" applyFont="1" applyFill="1" applyBorder="1" applyAlignment="1">
      <alignment horizontal="center"/>
    </xf>
    <xf numFmtId="0" fontId="24" fillId="2" borderId="0" xfId="0" applyFont="1" applyFill="1" applyBorder="1" applyAlignment="1">
      <alignment horizontal="center"/>
    </xf>
    <xf numFmtId="0" fontId="24" fillId="2" borderId="0" xfId="0" applyFont="1" applyFill="1" applyBorder="1"/>
    <xf numFmtId="0" fontId="28" fillId="0" borderId="5" xfId="0" applyFont="1" applyBorder="1" applyAlignment="1">
      <alignment horizontal="center" vertical="center"/>
    </xf>
    <xf numFmtId="0" fontId="0" fillId="7" borderId="10" xfId="0" applyFill="1" applyBorder="1" applyAlignment="1" applyProtection="1">
      <alignment horizontal="center"/>
      <protection hidden="1"/>
    </xf>
    <xf numFmtId="0" fontId="0" fillId="7" borderId="11" xfId="0" applyFill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18" fillId="0" borderId="8" xfId="0" applyFont="1" applyBorder="1" applyAlignment="1">
      <alignment horizontal="center"/>
    </xf>
    <xf numFmtId="0" fontId="29" fillId="0" borderId="8" xfId="0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0" fontId="30" fillId="0" borderId="0" xfId="0" applyFont="1" applyAlignment="1" applyProtection="1">
      <alignment horizontal="center"/>
      <protection hidden="1"/>
    </xf>
    <xf numFmtId="0" fontId="13" fillId="9" borderId="0" xfId="0" applyFont="1" applyFill="1"/>
    <xf numFmtId="0" fontId="0" fillId="0" borderId="0" xfId="0" applyAlignment="1">
      <alignment textRotation="90" wrapText="1"/>
    </xf>
    <xf numFmtId="0" fontId="19" fillId="0" borderId="6" xfId="0" applyFont="1" applyBorder="1" applyAlignment="1" applyProtection="1">
      <alignment horizontal="center"/>
      <protection hidden="1"/>
    </xf>
    <xf numFmtId="0" fontId="20" fillId="0" borderId="43" xfId="0" applyFont="1" applyBorder="1" applyAlignment="1" applyProtection="1">
      <alignment horizontal="center" vertical="center" wrapText="1"/>
      <protection hidden="1"/>
    </xf>
    <xf numFmtId="164" fontId="20" fillId="0" borderId="74" xfId="0" applyNumberFormat="1" applyFont="1" applyBorder="1" applyAlignment="1" applyProtection="1">
      <alignment horizontal="center" vertical="center" wrapText="1"/>
      <protection hidden="1"/>
    </xf>
    <xf numFmtId="0" fontId="20" fillId="0" borderId="74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textRotation="90" wrapText="1"/>
      <protection locked="0"/>
    </xf>
    <xf numFmtId="0" fontId="0" fillId="0" borderId="52" xfId="0" applyBorder="1" applyAlignment="1" applyProtection="1">
      <alignment horizontal="center"/>
      <protection locked="0"/>
    </xf>
    <xf numFmtId="0" fontId="0" fillId="0" borderId="51" xfId="0" applyBorder="1" applyAlignment="1" applyProtection="1">
      <alignment horizontal="center"/>
      <protection locked="0"/>
    </xf>
    <xf numFmtId="0" fontId="25" fillId="0" borderId="0" xfId="0" applyFont="1" applyProtection="1">
      <protection locked="0"/>
    </xf>
    <xf numFmtId="0" fontId="43" fillId="3" borderId="0" xfId="0" applyFont="1" applyFill="1"/>
    <xf numFmtId="0" fontId="0" fillId="0" borderId="0" xfId="0" applyFill="1"/>
    <xf numFmtId="0" fontId="24" fillId="3" borderId="0" xfId="0" applyFont="1" applyFill="1"/>
    <xf numFmtId="0" fontId="35" fillId="4" borderId="11" xfId="0" applyFont="1" applyFill="1" applyBorder="1" applyAlignment="1">
      <alignment horizontal="center" vertical="center" wrapText="1"/>
    </xf>
    <xf numFmtId="0" fontId="36" fillId="4" borderId="8" xfId="0" applyFont="1" applyFill="1" applyBorder="1" applyAlignment="1">
      <alignment horizontal="center" vertical="center" wrapText="1"/>
    </xf>
    <xf numFmtId="0" fontId="38" fillId="2" borderId="25" xfId="0" applyFont="1" applyFill="1" applyBorder="1" applyAlignment="1">
      <alignment horizontal="left" vertical="center"/>
    </xf>
    <xf numFmtId="1" fontId="40" fillId="2" borderId="25" xfId="0" applyNumberFormat="1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/>
    </xf>
    <xf numFmtId="1" fontId="24" fillId="3" borderId="12" xfId="0" applyNumberFormat="1" applyFont="1" applyFill="1" applyBorder="1" applyAlignment="1">
      <alignment horizontal="center"/>
    </xf>
    <xf numFmtId="0" fontId="24" fillId="3" borderId="12" xfId="0" applyFont="1" applyFill="1" applyBorder="1" applyAlignment="1">
      <alignment horizontal="center" vertical="center"/>
    </xf>
    <xf numFmtId="1" fontId="24" fillId="3" borderId="19" xfId="0" applyNumberFormat="1" applyFont="1" applyFill="1" applyBorder="1" applyAlignment="1">
      <alignment horizontal="center"/>
    </xf>
    <xf numFmtId="0" fontId="24" fillId="3" borderId="19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42" fillId="2" borderId="19" xfId="0" applyFont="1" applyFill="1" applyBorder="1" applyAlignment="1">
      <alignment horizontal="center" vertical="center" wrapText="1"/>
    </xf>
    <xf numFmtId="0" fontId="32" fillId="2" borderId="0" xfId="0" applyFont="1" applyFill="1"/>
    <xf numFmtId="0" fontId="22" fillId="2" borderId="0" xfId="0" applyFont="1" applyFill="1" applyAlignment="1">
      <alignment horizontal="right"/>
    </xf>
    <xf numFmtId="0" fontId="36" fillId="2" borderId="0" xfId="0" applyFont="1" applyFill="1" applyAlignment="1" applyProtection="1">
      <alignment horizontal="center" vertical="center"/>
      <protection hidden="1"/>
    </xf>
    <xf numFmtId="0" fontId="36" fillId="2" borderId="0" xfId="0" applyFont="1" applyFill="1" applyAlignment="1">
      <alignment horizontal="center"/>
    </xf>
    <xf numFmtId="0" fontId="39" fillId="2" borderId="0" xfId="0" applyFont="1" applyFill="1" applyAlignment="1" applyProtection="1">
      <alignment horizontal="center" vertical="center"/>
      <protection hidden="1"/>
    </xf>
    <xf numFmtId="1" fontId="41" fillId="2" borderId="0" xfId="0" applyNumberFormat="1" applyFont="1" applyFill="1" applyAlignment="1">
      <alignment horizontal="center"/>
    </xf>
    <xf numFmtId="1" fontId="36" fillId="2" borderId="0" xfId="0" applyNumberFormat="1" applyFont="1" applyFill="1" applyAlignment="1">
      <alignment horizontal="center"/>
    </xf>
    <xf numFmtId="0" fontId="24" fillId="2" borderId="0" xfId="0" applyFont="1" applyFill="1" applyAlignment="1">
      <alignment horizontal="center" vertical="center"/>
    </xf>
    <xf numFmtId="0" fontId="17" fillId="0" borderId="43" xfId="0" applyFont="1" applyFill="1" applyBorder="1" applyAlignment="1">
      <alignment horizontal="center" wrapText="1"/>
    </xf>
    <xf numFmtId="0" fontId="4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center"/>
      <protection locked="0" hidden="1"/>
    </xf>
    <xf numFmtId="0" fontId="22" fillId="2" borderId="0" xfId="0" applyFont="1" applyFill="1" applyAlignment="1">
      <alignment horizontal="left"/>
    </xf>
    <xf numFmtId="0" fontId="24" fillId="2" borderId="0" xfId="0" applyFont="1" applyFill="1" applyAlignment="1">
      <alignment horizontal="center"/>
    </xf>
    <xf numFmtId="164" fontId="11" fillId="3" borderId="0" xfId="0" applyNumberFormat="1" applyFont="1" applyFill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Border="1"/>
    <xf numFmtId="164" fontId="11" fillId="3" borderId="5" xfId="0" applyNumberFormat="1" applyFont="1" applyFill="1" applyBorder="1" applyAlignment="1">
      <alignment horizontal="center"/>
    </xf>
    <xf numFmtId="2" fontId="26" fillId="3" borderId="8" xfId="0" applyNumberFormat="1" applyFont="1" applyFill="1" applyBorder="1" applyAlignment="1">
      <alignment horizontal="center"/>
    </xf>
    <xf numFmtId="0" fontId="0" fillId="0" borderId="75" xfId="0" applyBorder="1" applyAlignment="1"/>
    <xf numFmtId="0" fontId="2" fillId="0" borderId="7" xfId="0" applyFont="1" applyBorder="1" applyAlignment="1">
      <alignment horizontal="center" wrapText="1"/>
    </xf>
    <xf numFmtId="2" fontId="26" fillId="3" borderId="10" xfId="0" applyNumberFormat="1" applyFont="1" applyFill="1" applyBorder="1" applyAlignment="1">
      <alignment horizontal="center"/>
    </xf>
    <xf numFmtId="0" fontId="3" fillId="0" borderId="55" xfId="0" applyFont="1" applyBorder="1" applyAlignment="1">
      <alignment horizontal="center"/>
    </xf>
    <xf numFmtId="0" fontId="22" fillId="2" borderId="0" xfId="0" applyFont="1" applyFill="1" applyAlignment="1">
      <alignment horizontal="left"/>
    </xf>
    <xf numFmtId="0" fontId="22" fillId="2" borderId="0" xfId="0" applyFont="1" applyFill="1" applyAlignment="1">
      <alignment horizontal="center"/>
    </xf>
    <xf numFmtId="0" fontId="45" fillId="0" borderId="0" xfId="0" applyFont="1"/>
    <xf numFmtId="0" fontId="45" fillId="0" borderId="0" xfId="0" applyFont="1" applyAlignment="1">
      <alignment textRotation="90" wrapText="1"/>
    </xf>
    <xf numFmtId="0" fontId="0" fillId="6" borderId="52" xfId="0" applyFill="1" applyBorder="1" applyAlignment="1" applyProtection="1">
      <alignment horizontal="center"/>
      <protection locked="0"/>
    </xf>
    <xf numFmtId="0" fontId="0" fillId="6" borderId="51" xfId="0" applyFill="1" applyBorder="1" applyAlignment="1" applyProtection="1">
      <alignment horizontal="center"/>
      <protection locked="0"/>
    </xf>
    <xf numFmtId="0" fontId="0" fillId="6" borderId="52" xfId="0" applyFill="1" applyBorder="1" applyAlignment="1" applyProtection="1">
      <alignment horizontal="center"/>
      <protection locked="0" hidden="1"/>
    </xf>
    <xf numFmtId="0" fontId="0" fillId="6" borderId="51" xfId="0" applyFill="1" applyBorder="1" applyAlignment="1" applyProtection="1">
      <alignment horizontal="center"/>
      <protection locked="0" hidden="1"/>
    </xf>
    <xf numFmtId="0" fontId="30" fillId="0" borderId="0" xfId="0" applyFont="1"/>
    <xf numFmtId="0" fontId="16" fillId="0" borderId="0" xfId="0" applyFont="1"/>
    <xf numFmtId="0" fontId="25" fillId="0" borderId="5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/>
    </xf>
    <xf numFmtId="0" fontId="28" fillId="13" borderId="5" xfId="0" applyFont="1" applyFill="1" applyBorder="1" applyAlignment="1">
      <alignment horizontal="left" vertical="center"/>
    </xf>
    <xf numFmtId="0" fontId="28" fillId="13" borderId="6" xfId="0" applyFont="1" applyFill="1" applyBorder="1" applyAlignment="1">
      <alignment horizontal="left" vertical="center"/>
    </xf>
    <xf numFmtId="0" fontId="0" fillId="0" borderId="67" xfId="0" applyBorder="1"/>
    <xf numFmtId="0" fontId="38" fillId="2" borderId="3" xfId="0" applyFont="1" applyFill="1" applyBorder="1" applyAlignment="1">
      <alignment horizontal="left" vertical="center"/>
    </xf>
    <xf numFmtId="0" fontId="38" fillId="2" borderId="15" xfId="0" applyFont="1" applyFill="1" applyBorder="1" applyAlignment="1">
      <alignment horizontal="left" vertical="center"/>
    </xf>
    <xf numFmtId="0" fontId="23" fillId="2" borderId="0" xfId="0" applyFont="1" applyFill="1" applyAlignment="1">
      <alignment vertical="center"/>
    </xf>
    <xf numFmtId="0" fontId="38" fillId="2" borderId="12" xfId="0" applyFont="1" applyFill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3" fillId="0" borderId="53" xfId="0" applyFont="1" applyBorder="1" applyAlignment="1">
      <alignment horizontal="center"/>
    </xf>
    <xf numFmtId="0" fontId="17" fillId="0" borderId="44" xfId="0" applyFont="1" applyFill="1" applyBorder="1" applyAlignment="1">
      <alignment horizontal="center" wrapText="1"/>
    </xf>
    <xf numFmtId="0" fontId="17" fillId="0" borderId="43" xfId="0" applyFont="1" applyFill="1" applyBorder="1" applyAlignment="1">
      <alignment horizontal="center" wrapText="1"/>
    </xf>
    <xf numFmtId="0" fontId="4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40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4" fillId="0" borderId="40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0" fontId="28" fillId="0" borderId="5" xfId="0" applyFont="1" applyBorder="1" applyAlignment="1" applyProtection="1">
      <alignment horizontal="center" vertical="center"/>
      <protection locked="0"/>
    </xf>
    <xf numFmtId="0" fontId="0" fillId="0" borderId="6" xfId="0" applyBorder="1" applyProtection="1">
      <protection locked="0"/>
    </xf>
    <xf numFmtId="0" fontId="28" fillId="8" borderId="5" xfId="0" applyFont="1" applyFill="1" applyBorder="1" applyAlignment="1" applyProtection="1">
      <alignment horizontal="center" vertical="center"/>
      <protection locked="0"/>
    </xf>
    <xf numFmtId="0" fontId="0" fillId="8" borderId="6" xfId="0" applyFill="1" applyBorder="1" applyProtection="1">
      <protection locked="0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21" fillId="15" borderId="5" xfId="0" applyFont="1" applyFill="1" applyBorder="1" applyAlignment="1" applyProtection="1">
      <alignment horizontal="center" vertical="center" wrapText="1"/>
      <protection locked="0"/>
    </xf>
    <xf numFmtId="0" fontId="21" fillId="15" borderId="6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/>
    </xf>
    <xf numFmtId="0" fontId="16" fillId="0" borderId="49" xfId="0" applyFont="1" applyBorder="1" applyAlignment="1" applyProtection="1">
      <alignment horizontal="center"/>
      <protection hidden="1"/>
    </xf>
    <xf numFmtId="0" fontId="16" fillId="0" borderId="48" xfId="0" applyFont="1" applyBorder="1" applyAlignment="1" applyProtection="1">
      <alignment horizontal="center"/>
      <protection hidden="1"/>
    </xf>
    <xf numFmtId="0" fontId="26" fillId="0" borderId="5" xfId="0" applyFont="1" applyBorder="1" applyAlignment="1" applyProtection="1">
      <alignment horizontal="center" vertical="center"/>
      <protection hidden="1"/>
    </xf>
    <xf numFmtId="0" fontId="26" fillId="0" borderId="6" xfId="0" applyFont="1" applyBorder="1" applyAlignment="1" applyProtection="1">
      <alignment horizontal="center" vertical="center"/>
      <protection hidden="1"/>
    </xf>
    <xf numFmtId="0" fontId="26" fillId="12" borderId="5" xfId="0" applyFont="1" applyFill="1" applyBorder="1" applyAlignment="1" applyProtection="1">
      <alignment horizontal="center" vertical="center"/>
      <protection hidden="1"/>
    </xf>
    <xf numFmtId="0" fontId="26" fillId="12" borderId="6" xfId="0" applyFont="1" applyFill="1" applyBorder="1" applyAlignment="1" applyProtection="1">
      <alignment horizontal="center" vertical="center"/>
      <protection hidden="1"/>
    </xf>
    <xf numFmtId="0" fontId="28" fillId="0" borderId="5" xfId="0" applyFont="1" applyBorder="1" applyAlignment="1" applyProtection="1">
      <alignment horizontal="center" vertical="center"/>
      <protection locked="0" hidden="1"/>
    </xf>
    <xf numFmtId="0" fontId="28" fillId="0" borderId="6" xfId="0" applyFont="1" applyBorder="1" applyAlignment="1" applyProtection="1">
      <alignment horizontal="center" vertical="center"/>
      <protection locked="0" hidden="1"/>
    </xf>
    <xf numFmtId="0" fontId="26" fillId="14" borderId="5" xfId="0" applyFont="1" applyFill="1" applyBorder="1" applyAlignment="1" applyProtection="1">
      <alignment horizontal="center" vertical="center"/>
      <protection hidden="1"/>
    </xf>
    <xf numFmtId="0" fontId="26" fillId="14" borderId="6" xfId="0" applyFont="1" applyFill="1" applyBorder="1" applyAlignment="1" applyProtection="1">
      <alignment horizontal="center" vertical="center"/>
      <protection hidden="1"/>
    </xf>
    <xf numFmtId="0" fontId="21" fillId="14" borderId="5" xfId="0" applyFont="1" applyFill="1" applyBorder="1" applyAlignment="1" applyProtection="1">
      <alignment horizontal="center" vertical="center" wrapText="1"/>
      <protection locked="0"/>
    </xf>
    <xf numFmtId="0" fontId="21" fillId="14" borderId="6" xfId="0" applyFont="1" applyFill="1" applyBorder="1" applyAlignment="1" applyProtection="1">
      <alignment horizontal="center" vertical="center" wrapText="1"/>
      <protection locked="0"/>
    </xf>
    <xf numFmtId="0" fontId="16" fillId="0" borderId="69" xfId="0" applyFont="1" applyBorder="1" applyAlignment="1" applyProtection="1">
      <alignment horizontal="center"/>
      <protection hidden="1"/>
    </xf>
    <xf numFmtId="0" fontId="16" fillId="0" borderId="70" xfId="0" applyFont="1" applyBorder="1" applyAlignment="1" applyProtection="1">
      <alignment horizontal="center"/>
      <protection hidden="1"/>
    </xf>
    <xf numFmtId="0" fontId="21" fillId="15" borderId="62" xfId="0" applyFont="1" applyFill="1" applyBorder="1" applyAlignment="1" applyProtection="1">
      <alignment horizontal="center" vertical="center" wrapText="1"/>
      <protection locked="0"/>
    </xf>
    <xf numFmtId="0" fontId="21" fillId="15" borderId="66" xfId="0" applyFont="1" applyFill="1" applyBorder="1" applyAlignment="1" applyProtection="1">
      <alignment horizontal="center" vertical="center" wrapText="1"/>
      <protection locked="0"/>
    </xf>
    <xf numFmtId="0" fontId="16" fillId="0" borderId="47" xfId="0" applyFont="1" applyBorder="1" applyAlignment="1" applyProtection="1">
      <alignment horizontal="center"/>
      <protection hidden="1"/>
    </xf>
    <xf numFmtId="0" fontId="30" fillId="0" borderId="0" xfId="0" applyFont="1" applyAlignment="1" applyProtection="1">
      <alignment horizontal="center"/>
      <protection locked="0" hidden="1"/>
    </xf>
    <xf numFmtId="0" fontId="0" fillId="0" borderId="0" xfId="0" applyAlignment="1" applyProtection="1">
      <alignment horizontal="center" wrapText="1"/>
      <protection locked="0" hidden="1"/>
    </xf>
    <xf numFmtId="0" fontId="16" fillId="4" borderId="10" xfId="0" applyFont="1" applyFill="1" applyBorder="1" applyAlignment="1" applyProtection="1">
      <alignment horizontal="center" wrapText="1"/>
      <protection hidden="1"/>
    </xf>
    <xf numFmtId="0" fontId="16" fillId="4" borderId="11" xfId="0" applyFont="1" applyFill="1" applyBorder="1" applyAlignment="1" applyProtection="1">
      <alignment horizontal="center" wrapText="1"/>
      <protection hidden="1"/>
    </xf>
    <xf numFmtId="0" fontId="16" fillId="4" borderId="7" xfId="0" applyFont="1" applyFill="1" applyBorder="1" applyAlignment="1" applyProtection="1">
      <alignment horizontal="center" wrapText="1"/>
      <protection hidden="1"/>
    </xf>
    <xf numFmtId="0" fontId="16" fillId="4" borderId="9" xfId="0" applyFont="1" applyFill="1" applyBorder="1" applyAlignment="1" applyProtection="1">
      <alignment horizontal="center" wrapText="1"/>
      <protection hidden="1"/>
    </xf>
    <xf numFmtId="0" fontId="26" fillId="0" borderId="5" xfId="0" applyFont="1" applyFill="1" applyBorder="1" applyAlignment="1" applyProtection="1">
      <alignment horizontal="center" vertical="center"/>
      <protection hidden="1"/>
    </xf>
    <xf numFmtId="0" fontId="26" fillId="0" borderId="6" xfId="0" applyFont="1" applyFill="1" applyBorder="1" applyAlignment="1" applyProtection="1">
      <alignment horizontal="center" vertical="center"/>
      <protection hidden="1"/>
    </xf>
    <xf numFmtId="0" fontId="16" fillId="6" borderId="49" xfId="0" applyFont="1" applyFill="1" applyBorder="1" applyAlignment="1" applyProtection="1">
      <alignment horizontal="center"/>
      <protection hidden="1"/>
    </xf>
    <xf numFmtId="0" fontId="16" fillId="6" borderId="48" xfId="0" applyFont="1" applyFill="1" applyBorder="1" applyAlignment="1" applyProtection="1">
      <alignment horizontal="center"/>
      <protection hidden="1"/>
    </xf>
    <xf numFmtId="0" fontId="28" fillId="0" borderId="5" xfId="0" applyFont="1" applyBorder="1" applyAlignment="1" applyProtection="1">
      <alignment horizontal="center" vertical="center"/>
      <protection hidden="1"/>
    </xf>
    <xf numFmtId="0" fontId="28" fillId="0" borderId="6" xfId="0" applyFont="1" applyBorder="1" applyAlignment="1" applyProtection="1">
      <alignment horizontal="center" vertical="center"/>
      <protection hidden="1"/>
    </xf>
    <xf numFmtId="0" fontId="21" fillId="0" borderId="5" xfId="0" applyFont="1" applyFill="1" applyBorder="1" applyAlignment="1" applyProtection="1">
      <alignment horizontal="center" vertical="center" wrapText="1"/>
      <protection locked="0"/>
    </xf>
    <xf numFmtId="0" fontId="21" fillId="0" borderId="6" xfId="0" applyFont="1" applyFill="1" applyBorder="1" applyAlignment="1" applyProtection="1">
      <alignment horizontal="center" vertical="center" wrapText="1"/>
      <protection locked="0"/>
    </xf>
    <xf numFmtId="0" fontId="27" fillId="0" borderId="5" xfId="0" applyFont="1" applyBorder="1" applyAlignment="1" applyProtection="1">
      <alignment horizontal="center" vertical="center"/>
      <protection hidden="1"/>
    </xf>
    <xf numFmtId="0" fontId="27" fillId="0" borderId="6" xfId="0" applyFont="1" applyBorder="1" applyAlignment="1" applyProtection="1">
      <alignment horizontal="center" vertical="center"/>
      <protection hidden="1"/>
    </xf>
    <xf numFmtId="0" fontId="33" fillId="0" borderId="5" xfId="0" applyFont="1" applyFill="1" applyBorder="1" applyAlignment="1" applyProtection="1">
      <alignment horizontal="center" vertical="center" wrapText="1"/>
      <protection locked="0"/>
    </xf>
    <xf numFmtId="0" fontId="33" fillId="0" borderId="6" xfId="0" applyFont="1" applyFill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/>
      <protection hidden="1"/>
    </xf>
    <xf numFmtId="0" fontId="18" fillId="0" borderId="6" xfId="0" applyFont="1" applyBorder="1" applyAlignment="1" applyProtection="1">
      <alignment horizontal="center" vertical="center"/>
      <protection hidden="1"/>
    </xf>
    <xf numFmtId="0" fontId="34" fillId="0" borderId="5" xfId="0" applyFont="1" applyFill="1" applyBorder="1" applyAlignment="1" applyProtection="1">
      <alignment horizontal="center" vertical="center" wrapText="1"/>
      <protection locked="0"/>
    </xf>
    <xf numFmtId="0" fontId="34" fillId="0" borderId="6" xfId="0" applyFont="1" applyFill="1" applyBorder="1" applyAlignment="1" applyProtection="1">
      <alignment horizontal="center" vertical="center" wrapText="1"/>
      <protection locked="0"/>
    </xf>
    <xf numFmtId="0" fontId="46" fillId="0" borderId="5" xfId="0" applyFont="1" applyBorder="1" applyAlignment="1" applyProtection="1">
      <alignment horizontal="center" vertical="center"/>
      <protection hidden="1"/>
    </xf>
    <xf numFmtId="0" fontId="46" fillId="0" borderId="6" xfId="0" applyFont="1" applyBorder="1" applyAlignment="1" applyProtection="1">
      <alignment horizontal="center" vertical="center"/>
      <protection hidden="1"/>
    </xf>
    <xf numFmtId="0" fontId="47" fillId="0" borderId="5" xfId="0" applyFont="1" applyFill="1" applyBorder="1" applyAlignment="1" applyProtection="1">
      <alignment horizontal="center" vertical="center" wrapText="1"/>
      <protection locked="0"/>
    </xf>
    <xf numFmtId="0" fontId="47" fillId="0" borderId="6" xfId="0" applyFont="1" applyFill="1" applyBorder="1" applyAlignment="1" applyProtection="1">
      <alignment horizontal="center" vertical="center" wrapText="1"/>
      <protection locked="0"/>
    </xf>
    <xf numFmtId="0" fontId="21" fillId="0" borderId="62" xfId="0" applyFont="1" applyFill="1" applyBorder="1" applyAlignment="1" applyProtection="1">
      <alignment horizontal="center" vertical="center" wrapText="1"/>
      <protection locked="0"/>
    </xf>
    <xf numFmtId="0" fontId="21" fillId="0" borderId="66" xfId="0" applyFont="1" applyFill="1" applyBorder="1" applyAlignment="1" applyProtection="1">
      <alignment horizontal="center" vertical="center" wrapText="1"/>
      <protection locked="0"/>
    </xf>
    <xf numFmtId="0" fontId="16" fillId="6" borderId="47" xfId="0" applyFont="1" applyFill="1" applyBorder="1" applyAlignment="1" applyProtection="1">
      <alignment horizontal="center"/>
      <protection hidden="1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6" fillId="8" borderId="5" xfId="0" applyFont="1" applyFill="1" applyBorder="1" applyAlignment="1" applyProtection="1">
      <alignment horizontal="center" vertical="center"/>
      <protection locked="0"/>
    </xf>
    <xf numFmtId="0" fontId="25" fillId="8" borderId="6" xfId="0" applyFont="1" applyFill="1" applyBorder="1" applyAlignment="1" applyProtection="1">
      <alignment horizontal="center"/>
      <protection locked="0"/>
    </xf>
    <xf numFmtId="0" fontId="28" fillId="0" borderId="61" xfId="0" applyFont="1" applyBorder="1" applyAlignment="1">
      <alignment horizontal="center" vertical="center"/>
    </xf>
    <xf numFmtId="0" fontId="28" fillId="0" borderId="65" xfId="0" applyFont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11" borderId="6" xfId="0" applyFill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18" fillId="3" borderId="5" xfId="0" applyFont="1" applyFill="1" applyBorder="1" applyAlignment="1" applyProtection="1">
      <alignment horizontal="center"/>
      <protection locked="0" hidden="1"/>
    </xf>
    <xf numFmtId="0" fontId="18" fillId="3" borderId="67" xfId="0" applyFont="1" applyFill="1" applyBorder="1" applyAlignment="1" applyProtection="1">
      <alignment horizontal="center"/>
      <protection locked="0" hidden="1"/>
    </xf>
    <xf numFmtId="0" fontId="28" fillId="0" borderId="62" xfId="0" applyFont="1" applyBorder="1" applyAlignment="1">
      <alignment horizontal="center" vertical="center"/>
    </xf>
    <xf numFmtId="0" fontId="28" fillId="0" borderId="68" xfId="0" applyFont="1" applyBorder="1" applyAlignment="1">
      <alignment horizontal="center" vertical="center"/>
    </xf>
    <xf numFmtId="0" fontId="26" fillId="3" borderId="5" xfId="0" applyFont="1" applyFill="1" applyBorder="1" applyAlignment="1">
      <alignment horizontal="left" vertical="center"/>
    </xf>
    <xf numFmtId="0" fontId="26" fillId="3" borderId="6" xfId="0" applyFont="1" applyFill="1" applyBorder="1" applyAlignment="1">
      <alignment horizontal="left" vertical="center"/>
    </xf>
    <xf numFmtId="0" fontId="18" fillId="3" borderId="6" xfId="0" applyFont="1" applyFill="1" applyBorder="1" applyAlignment="1" applyProtection="1">
      <alignment horizontal="center"/>
      <protection locked="0" hidden="1"/>
    </xf>
    <xf numFmtId="0" fontId="28" fillId="0" borderId="66" xfId="0" applyFont="1" applyBorder="1" applyAlignment="1">
      <alignment horizontal="center" vertical="center"/>
    </xf>
    <xf numFmtId="0" fontId="49" fillId="3" borderId="5" xfId="0" applyFont="1" applyFill="1" applyBorder="1" applyAlignment="1">
      <alignment horizontal="left" vertical="center"/>
    </xf>
    <xf numFmtId="0" fontId="49" fillId="3" borderId="6" xfId="0" applyFont="1" applyFill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0" fillId="16" borderId="5" xfId="0" applyFill="1" applyBorder="1" applyAlignment="1">
      <alignment horizontal="center" vertical="center"/>
    </xf>
    <xf numFmtId="0" fontId="0" fillId="16" borderId="6" xfId="0" applyFill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50" fillId="16" borderId="5" xfId="0" applyFont="1" applyFill="1" applyBorder="1" applyAlignment="1">
      <alignment horizontal="left" vertical="center"/>
    </xf>
    <xf numFmtId="0" fontId="50" fillId="16" borderId="6" xfId="0" applyFont="1" applyFill="1" applyBorder="1" applyAlignment="1">
      <alignment horizontal="left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48" fillId="3" borderId="5" xfId="0" applyFont="1" applyFill="1" applyBorder="1" applyAlignment="1">
      <alignment horizontal="left" vertical="center"/>
    </xf>
    <xf numFmtId="0" fontId="48" fillId="3" borderId="6" xfId="0" applyFont="1" applyFill="1" applyBorder="1" applyAlignment="1">
      <alignment horizontal="left" vertical="center"/>
    </xf>
    <xf numFmtId="0" fontId="50" fillId="3" borderId="5" xfId="0" applyFont="1" applyFill="1" applyBorder="1" applyAlignment="1">
      <alignment horizontal="left" vertical="center"/>
    </xf>
    <xf numFmtId="0" fontId="50" fillId="3" borderId="6" xfId="0" applyFont="1" applyFill="1" applyBorder="1" applyAlignment="1">
      <alignment horizontal="left" vertical="center"/>
    </xf>
    <xf numFmtId="0" fontId="48" fillId="16" borderId="5" xfId="0" applyFont="1" applyFill="1" applyBorder="1" applyAlignment="1">
      <alignment horizontal="left" vertical="center"/>
    </xf>
    <xf numFmtId="0" fontId="48" fillId="16" borderId="6" xfId="0" applyFont="1" applyFill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55" xfId="0" applyFill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2" fillId="2" borderId="0" xfId="0" applyFont="1" applyFill="1" applyAlignment="1">
      <alignment horizontal="center"/>
    </xf>
    <xf numFmtId="0" fontId="36" fillId="4" borderId="20" xfId="0" applyFont="1" applyFill="1" applyBorder="1" applyAlignment="1">
      <alignment horizontal="right"/>
    </xf>
    <xf numFmtId="0" fontId="36" fillId="4" borderId="18" xfId="0" applyFont="1" applyFill="1" applyBorder="1" applyAlignment="1">
      <alignment horizontal="right"/>
    </xf>
    <xf numFmtId="0" fontId="36" fillId="4" borderId="20" xfId="0" applyFont="1" applyFill="1" applyBorder="1" applyAlignment="1">
      <alignment horizontal="center"/>
    </xf>
    <xf numFmtId="0" fontId="36" fillId="4" borderId="71" xfId="0" applyFont="1" applyFill="1" applyBorder="1" applyAlignment="1">
      <alignment horizontal="center"/>
    </xf>
    <xf numFmtId="0" fontId="36" fillId="4" borderId="18" xfId="0" applyFont="1" applyFill="1" applyBorder="1" applyAlignment="1">
      <alignment horizontal="center"/>
    </xf>
    <xf numFmtId="0" fontId="36" fillId="2" borderId="1" xfId="0" applyFont="1" applyFill="1" applyBorder="1" applyAlignment="1">
      <alignment horizontal="center"/>
    </xf>
    <xf numFmtId="0" fontId="36" fillId="4" borderId="24" xfId="0" applyFont="1" applyFill="1" applyBorder="1" applyAlignment="1" applyProtection="1">
      <alignment horizontal="center" vertical="center"/>
      <protection hidden="1"/>
    </xf>
    <xf numFmtId="0" fontId="36" fillId="4" borderId="23" xfId="0" applyFont="1" applyFill="1" applyBorder="1" applyAlignment="1" applyProtection="1">
      <alignment horizontal="center" vertical="center"/>
      <protection hidden="1"/>
    </xf>
    <xf numFmtId="0" fontId="36" fillId="4" borderId="11" xfId="0" applyFont="1" applyFill="1" applyBorder="1" applyAlignment="1" applyProtection="1">
      <alignment horizontal="center" vertical="center"/>
      <protection hidden="1"/>
    </xf>
    <xf numFmtId="0" fontId="36" fillId="4" borderId="5" xfId="0" applyFont="1" applyFill="1" applyBorder="1" applyAlignment="1" applyProtection="1">
      <alignment horizontal="center" vertical="center"/>
      <protection hidden="1"/>
    </xf>
    <xf numFmtId="0" fontId="36" fillId="4" borderId="10" xfId="0" applyFont="1" applyFill="1" applyBorder="1" applyAlignment="1" applyProtection="1">
      <alignment horizontal="center" vertical="center"/>
      <protection hidden="1"/>
    </xf>
    <xf numFmtId="0" fontId="22" fillId="2" borderId="0" xfId="0" applyFont="1" applyFill="1" applyBorder="1" applyAlignment="1">
      <alignment horizontal="center"/>
    </xf>
    <xf numFmtId="0" fontId="23" fillId="2" borderId="0" xfId="0" applyFont="1" applyFill="1" applyBorder="1" applyAlignment="1">
      <alignment horizontal="center"/>
    </xf>
    <xf numFmtId="0" fontId="22" fillId="2" borderId="0" xfId="0" applyFont="1" applyFill="1" applyBorder="1" applyAlignment="1">
      <alignment horizontal="left"/>
    </xf>
    <xf numFmtId="0" fontId="23" fillId="2" borderId="0" xfId="0" applyFont="1" applyFill="1" applyBorder="1" applyAlignment="1">
      <alignment horizontal="left"/>
    </xf>
    <xf numFmtId="0" fontId="24" fillId="2" borderId="0" xfId="0" applyFont="1" applyFill="1" applyAlignment="1">
      <alignment horizontal="center"/>
    </xf>
    <xf numFmtId="0" fontId="22" fillId="2" borderId="0" xfId="0" applyFont="1" applyFill="1" applyAlignment="1">
      <alignment horizontal="left"/>
    </xf>
    <xf numFmtId="0" fontId="22" fillId="2" borderId="0" xfId="0" applyFont="1" applyFill="1" applyAlignment="1">
      <alignment horizontal="center"/>
    </xf>
    <xf numFmtId="0" fontId="23" fillId="2" borderId="0" xfId="0" applyFont="1" applyFill="1" applyAlignment="1">
      <alignment horizontal="left"/>
    </xf>
    <xf numFmtId="14" fontId="22" fillId="2" borderId="0" xfId="0" applyNumberFormat="1" applyFont="1" applyFill="1" applyAlignment="1">
      <alignment horizontal="center"/>
    </xf>
    <xf numFmtId="0" fontId="23" fillId="2" borderId="0" xfId="0" applyFont="1" applyFill="1" applyAlignment="1">
      <alignment horizontal="center"/>
    </xf>
    <xf numFmtId="0" fontId="42" fillId="2" borderId="0" xfId="0" applyFont="1" applyFill="1" applyBorder="1" applyAlignment="1">
      <alignment horizontal="center" vertical="center"/>
    </xf>
    <xf numFmtId="0" fontId="38" fillId="2" borderId="0" xfId="0" applyFont="1" applyFill="1" applyBorder="1" applyAlignment="1">
      <alignment horizontal="left" vertical="center"/>
    </xf>
    <xf numFmtId="1" fontId="38" fillId="2" borderId="0" xfId="0" applyNumberFormat="1" applyFont="1" applyFill="1" applyBorder="1" applyAlignment="1">
      <alignment horizontal="center" vertical="center"/>
    </xf>
    <xf numFmtId="0" fontId="38" fillId="0" borderId="19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1" fontId="24" fillId="0" borderId="19" xfId="0" applyNumberFormat="1" applyFont="1" applyFill="1" applyBorder="1" applyAlignment="1">
      <alignment horizontal="center" vertical="center" wrapText="1"/>
    </xf>
    <xf numFmtId="0" fontId="22" fillId="3" borderId="0" xfId="0" applyFont="1" applyFill="1"/>
    <xf numFmtId="0" fontId="51" fillId="2" borderId="0" xfId="0" applyFont="1" applyFill="1" applyAlignment="1">
      <alignment horizontal="center" vertical="center"/>
    </xf>
    <xf numFmtId="0" fontId="51" fillId="2" borderId="0" xfId="0" applyFont="1" applyFill="1" applyAlignment="1">
      <alignment vertical="center"/>
    </xf>
    <xf numFmtId="0" fontId="23" fillId="2" borderId="0" xfId="0" applyFont="1" applyFill="1" applyAlignment="1" applyProtection="1">
      <alignment vertical="center"/>
      <protection locked="0" hidden="1"/>
    </xf>
    <xf numFmtId="0" fontId="22" fillId="0" borderId="8" xfId="0" applyFont="1" applyBorder="1" applyAlignment="1">
      <alignment horizontal="center"/>
    </xf>
    <xf numFmtId="0" fontId="22" fillId="2" borderId="0" xfId="0" applyFont="1" applyFill="1" applyProtection="1">
      <protection locked="0"/>
    </xf>
    <xf numFmtId="0" fontId="22" fillId="17" borderId="0" xfId="0" applyFont="1" applyFill="1"/>
    <xf numFmtId="0" fontId="22" fillId="0" borderId="0" xfId="0" applyFont="1"/>
    <xf numFmtId="0" fontId="22" fillId="10" borderId="5" xfId="0" applyFont="1" applyFill="1" applyBorder="1"/>
    <xf numFmtId="0" fontId="22" fillId="18" borderId="5" xfId="0" applyFont="1" applyFill="1" applyBorder="1"/>
    <xf numFmtId="0" fontId="22" fillId="19" borderId="5" xfId="0" applyFont="1" applyFill="1" applyBorder="1"/>
    <xf numFmtId="0" fontId="22" fillId="0" borderId="8" xfId="0" applyFont="1" applyBorder="1" applyAlignment="1">
      <alignment horizontal="center"/>
    </xf>
    <xf numFmtId="0" fontId="22" fillId="2" borderId="1" xfId="0" applyFont="1" applyFill="1" applyBorder="1" applyAlignment="1">
      <alignment horizontal="right" vertical="center"/>
    </xf>
    <xf numFmtId="0" fontId="23" fillId="2" borderId="1" xfId="0" applyFont="1" applyFill="1" applyBorder="1" applyAlignment="1">
      <alignment horizontal="left" vertical="center"/>
    </xf>
    <xf numFmtId="0" fontId="23" fillId="2" borderId="0" xfId="0" applyFont="1" applyFill="1" applyAlignment="1">
      <alignment horizontal="center" vertical="center"/>
    </xf>
    <xf numFmtId="0" fontId="23" fillId="2" borderId="0" xfId="0" applyFont="1" applyFill="1" applyAlignment="1" applyProtection="1">
      <alignment horizontal="center" vertical="center"/>
      <protection locked="0" hidden="1"/>
    </xf>
    <xf numFmtId="0" fontId="22" fillId="2" borderId="5" xfId="0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 vertical="center"/>
    </xf>
    <xf numFmtId="164" fontId="22" fillId="2" borderId="5" xfId="0" applyNumberFormat="1" applyFont="1" applyFill="1" applyBorder="1" applyAlignment="1">
      <alignment horizontal="center" vertical="center"/>
    </xf>
    <xf numFmtId="0" fontId="22" fillId="3" borderId="0" xfId="0" applyFont="1" applyFill="1" applyAlignment="1">
      <alignment textRotation="90" wrapText="1"/>
    </xf>
    <xf numFmtId="0" fontId="23" fillId="0" borderId="8" xfId="0" applyFont="1" applyBorder="1" applyAlignment="1" applyProtection="1">
      <alignment horizontal="center" vertical="center"/>
      <protection hidden="1"/>
    </xf>
    <xf numFmtId="0" fontId="23" fillId="0" borderId="8" xfId="0" applyFont="1" applyBorder="1" applyAlignment="1" applyProtection="1">
      <alignment horizontal="center" vertical="center" wrapText="1"/>
      <protection hidden="1"/>
    </xf>
    <xf numFmtId="0" fontId="23" fillId="0" borderId="10" xfId="0" applyFont="1" applyBorder="1" applyAlignment="1" applyProtection="1">
      <alignment horizontal="center" vertical="center" wrapText="1"/>
      <protection hidden="1"/>
    </xf>
    <xf numFmtId="0" fontId="22" fillId="0" borderId="8" xfId="0" applyFont="1" applyBorder="1" applyAlignment="1" applyProtection="1">
      <alignment horizontal="center" vertical="center" wrapText="1"/>
      <protection hidden="1"/>
    </xf>
    <xf numFmtId="0" fontId="23" fillId="0" borderId="10" xfId="0" applyFont="1" applyBorder="1" applyAlignment="1" applyProtection="1">
      <alignment horizontal="center" vertical="center" wrapText="1"/>
      <protection hidden="1"/>
    </xf>
    <xf numFmtId="0" fontId="23" fillId="0" borderId="11" xfId="0" applyFont="1" applyBorder="1" applyAlignment="1" applyProtection="1">
      <alignment horizontal="center" vertical="center" wrapText="1"/>
      <protection hidden="1"/>
    </xf>
    <xf numFmtId="0" fontId="23" fillId="0" borderId="7" xfId="0" applyFont="1" applyBorder="1" applyAlignment="1" applyProtection="1">
      <alignment horizontal="center" vertical="center" wrapText="1"/>
      <protection hidden="1"/>
    </xf>
    <xf numFmtId="0" fontId="23" fillId="0" borderId="9" xfId="0" applyFont="1" applyBorder="1" applyAlignment="1" applyProtection="1">
      <alignment horizontal="center" vertical="center" wrapText="1"/>
      <protection hidden="1"/>
    </xf>
    <xf numFmtId="0" fontId="22" fillId="0" borderId="7" xfId="0" applyFont="1" applyBorder="1" applyAlignment="1" applyProtection="1">
      <alignment horizontal="center" vertical="center" wrapText="1"/>
      <protection hidden="1"/>
    </xf>
    <xf numFmtId="0" fontId="22" fillId="0" borderId="9" xfId="0" applyFont="1" applyBorder="1" applyAlignment="1" applyProtection="1">
      <alignment horizontal="center" vertical="center" wrapText="1"/>
      <protection hidden="1"/>
    </xf>
    <xf numFmtId="0" fontId="23" fillId="2" borderId="0" xfId="0" applyFont="1" applyFill="1" applyAlignment="1" applyProtection="1">
      <alignment vertical="center"/>
      <protection hidden="1"/>
    </xf>
    <xf numFmtId="0" fontId="23" fillId="2" borderId="0" xfId="0" applyFont="1" applyFill="1" applyAlignment="1" applyProtection="1">
      <alignment horizontal="center"/>
      <protection hidden="1"/>
    </xf>
    <xf numFmtId="0" fontId="23" fillId="0" borderId="8" xfId="0" applyFont="1" applyBorder="1" applyAlignment="1">
      <alignment horizontal="center" vertical="center"/>
    </xf>
    <xf numFmtId="0" fontId="22" fillId="2" borderId="0" xfId="0" applyFont="1" applyFill="1" applyAlignment="1" applyProtection="1">
      <alignment textRotation="90" wrapText="1"/>
      <protection locked="0"/>
    </xf>
    <xf numFmtId="0" fontId="22" fillId="2" borderId="0" xfId="0" applyFont="1" applyFill="1" applyAlignment="1">
      <alignment textRotation="90" wrapText="1"/>
    </xf>
    <xf numFmtId="0" fontId="22" fillId="17" borderId="0" xfId="0" applyFont="1" applyFill="1" applyAlignment="1">
      <alignment textRotation="90" wrapText="1"/>
    </xf>
    <xf numFmtId="0" fontId="22" fillId="0" borderId="0" xfId="0" applyFont="1" applyAlignment="1">
      <alignment textRotation="90" wrapText="1"/>
    </xf>
    <xf numFmtId="0" fontId="23" fillId="2" borderId="5" xfId="0" applyFont="1" applyFill="1" applyBorder="1" applyAlignment="1" applyProtection="1">
      <alignment horizontal="center" vertical="center"/>
      <protection hidden="1"/>
    </xf>
    <xf numFmtId="0" fontId="22" fillId="2" borderId="5" xfId="0" applyFont="1" applyFill="1" applyBorder="1" applyAlignment="1" applyProtection="1">
      <alignment horizontal="left" vertical="center" wrapText="1"/>
      <protection locked="0"/>
    </xf>
    <xf numFmtId="0" fontId="22" fillId="2" borderId="5" xfId="0" applyFont="1" applyFill="1" applyBorder="1" applyAlignment="1" applyProtection="1">
      <alignment horizontal="center" vertical="center" wrapText="1"/>
      <protection locked="0"/>
    </xf>
    <xf numFmtId="0" fontId="23" fillId="2" borderId="8" xfId="0" applyFont="1" applyFill="1" applyBorder="1" applyAlignment="1" applyProtection="1">
      <alignment horizontal="center" vertical="center"/>
      <protection hidden="1"/>
    </xf>
    <xf numFmtId="164" fontId="24" fillId="2" borderId="8" xfId="0" applyNumberFormat="1" applyFont="1" applyFill="1" applyBorder="1" applyAlignment="1" applyProtection="1">
      <alignment horizontal="center" vertical="center"/>
      <protection hidden="1"/>
    </xf>
    <xf numFmtId="0" fontId="22" fillId="20" borderId="76" xfId="0" applyFont="1" applyFill="1" applyBorder="1" applyAlignment="1" applyProtection="1">
      <alignment vertical="center"/>
      <protection hidden="1"/>
    </xf>
    <xf numFmtId="0" fontId="22" fillId="20" borderId="77" xfId="0" applyFont="1" applyFill="1" applyBorder="1" applyAlignment="1" applyProtection="1">
      <alignment vertical="center"/>
      <protection hidden="1"/>
    </xf>
    <xf numFmtId="0" fontId="23" fillId="2" borderId="39" xfId="0" applyFont="1" applyFill="1" applyBorder="1" applyAlignment="1" applyProtection="1">
      <alignment horizontal="center" vertical="center"/>
      <protection hidden="1"/>
    </xf>
    <xf numFmtId="0" fontId="23" fillId="2" borderId="11" xfId="0" applyFont="1" applyFill="1" applyBorder="1" applyAlignment="1" applyProtection="1">
      <alignment horizontal="center" vertical="center"/>
      <protection hidden="1"/>
    </xf>
    <xf numFmtId="165" fontId="36" fillId="2" borderId="76" xfId="0" applyNumberFormat="1" applyFont="1" applyFill="1" applyBorder="1" applyAlignment="1" applyProtection="1">
      <alignment horizontal="center" vertical="center"/>
      <protection hidden="1"/>
    </xf>
    <xf numFmtId="165" fontId="36" fillId="2" borderId="77" xfId="0" applyNumberFormat="1" applyFont="1" applyFill="1" applyBorder="1" applyAlignment="1" applyProtection="1">
      <alignment horizontal="center" vertical="center"/>
      <protection hidden="1"/>
    </xf>
    <xf numFmtId="1" fontId="36" fillId="2" borderId="5" xfId="0" applyNumberFormat="1" applyFont="1" applyFill="1" applyBorder="1" applyAlignment="1" applyProtection="1">
      <alignment horizontal="center" vertical="center"/>
      <protection hidden="1"/>
    </xf>
    <xf numFmtId="0" fontId="22" fillId="0" borderId="8" xfId="0" applyFont="1" applyBorder="1" applyAlignment="1" applyProtection="1">
      <alignment horizontal="center" vertical="center"/>
      <protection hidden="1"/>
    </xf>
    <xf numFmtId="0" fontId="23" fillId="21" borderId="8" xfId="0" applyFont="1" applyFill="1" applyBorder="1" applyAlignment="1" applyProtection="1">
      <alignment horizontal="center" vertical="center"/>
      <protection locked="0"/>
    </xf>
    <xf numFmtId="0" fontId="23" fillId="22" borderId="8" xfId="0" applyFont="1" applyFill="1" applyBorder="1" applyAlignment="1" applyProtection="1">
      <alignment horizontal="center" vertical="center"/>
      <protection locked="0"/>
    </xf>
    <xf numFmtId="0" fontId="23" fillId="2" borderId="43" xfId="0" applyFont="1" applyFill="1" applyBorder="1" applyAlignment="1" applyProtection="1">
      <alignment horizontal="center" vertical="center"/>
      <protection hidden="1"/>
    </xf>
    <xf numFmtId="0" fontId="22" fillId="2" borderId="6" xfId="0" applyFont="1" applyFill="1" applyBorder="1" applyAlignment="1" applyProtection="1">
      <alignment horizontal="left" vertical="center" wrapText="1"/>
      <protection locked="0"/>
    </xf>
    <xf numFmtId="0" fontId="22" fillId="2" borderId="6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 wrapText="1"/>
    </xf>
    <xf numFmtId="0" fontId="24" fillId="20" borderId="41" xfId="0" applyFont="1" applyFill="1" applyBorder="1" applyAlignment="1" applyProtection="1">
      <alignment vertical="center"/>
      <protection hidden="1"/>
    </xf>
    <xf numFmtId="0" fontId="24" fillId="20" borderId="22" xfId="0" applyFont="1" applyFill="1" applyBorder="1" applyAlignment="1" applyProtection="1">
      <alignment vertical="center"/>
      <protection hidden="1"/>
    </xf>
    <xf numFmtId="0" fontId="24" fillId="2" borderId="78" xfId="0" applyFont="1" applyFill="1" applyBorder="1" applyAlignment="1" applyProtection="1">
      <alignment horizontal="center" vertical="center"/>
      <protection locked="0" hidden="1"/>
    </xf>
    <xf numFmtId="0" fontId="24" fillId="2" borderId="79" xfId="0" applyFont="1" applyFill="1" applyBorder="1" applyAlignment="1" applyProtection="1">
      <alignment horizontal="center" vertical="center"/>
      <protection locked="0" hidden="1"/>
    </xf>
    <xf numFmtId="0" fontId="24" fillId="2" borderId="51" xfId="0" applyFont="1" applyFill="1" applyBorder="1" applyAlignment="1" applyProtection="1">
      <alignment horizontal="center" vertical="center"/>
      <protection locked="0" hidden="1"/>
    </xf>
    <xf numFmtId="0" fontId="24" fillId="2" borderId="52" xfId="0" applyFont="1" applyFill="1" applyBorder="1" applyAlignment="1" applyProtection="1">
      <alignment horizontal="center" vertical="center"/>
      <protection locked="0" hidden="1"/>
    </xf>
    <xf numFmtId="0" fontId="24" fillId="2" borderId="80" xfId="0" applyFont="1" applyFill="1" applyBorder="1" applyAlignment="1" applyProtection="1">
      <alignment horizontal="center" vertical="center"/>
      <protection locked="0" hidden="1"/>
    </xf>
    <xf numFmtId="0" fontId="24" fillId="2" borderId="81" xfId="0" applyFont="1" applyFill="1" applyBorder="1" applyAlignment="1" applyProtection="1">
      <alignment horizontal="center" vertical="center"/>
      <protection locked="0" hidden="1"/>
    </xf>
    <xf numFmtId="0" fontId="52" fillId="2" borderId="80" xfId="0" applyFont="1" applyFill="1" applyBorder="1" applyAlignment="1" applyProtection="1">
      <alignment horizontal="center" vertical="center"/>
      <protection locked="0"/>
    </xf>
    <xf numFmtId="0" fontId="53" fillId="2" borderId="81" xfId="0" applyFont="1" applyFill="1" applyBorder="1" applyAlignment="1" applyProtection="1">
      <alignment horizontal="center" vertical="center"/>
      <protection locked="0"/>
    </xf>
    <xf numFmtId="1" fontId="36" fillId="2" borderId="6" xfId="0" applyNumberFormat="1" applyFont="1" applyFill="1" applyBorder="1" applyAlignment="1" applyProtection="1">
      <alignment horizontal="center" vertical="center"/>
      <protection hidden="1"/>
    </xf>
    <xf numFmtId="0" fontId="13" fillId="0" borderId="6" xfId="0" applyFont="1" applyBorder="1" applyAlignment="1">
      <alignment horizontal="left" vertical="center" wrapText="1"/>
    </xf>
    <xf numFmtId="0" fontId="23" fillId="2" borderId="10" xfId="0" applyFont="1" applyFill="1" applyBorder="1" applyAlignment="1" applyProtection="1">
      <alignment horizontal="center" vertical="center"/>
      <protection hidden="1"/>
    </xf>
    <xf numFmtId="0" fontId="23" fillId="2" borderId="41" xfId="0" applyFont="1" applyFill="1" applyBorder="1" applyAlignment="1" applyProtection="1">
      <alignment horizontal="center" vertical="center"/>
      <protection hidden="1"/>
    </xf>
    <xf numFmtId="0" fontId="23" fillId="2" borderId="6" xfId="0" applyFont="1" applyFill="1" applyBorder="1" applyAlignment="1" applyProtection="1">
      <alignment horizontal="center" vertical="center"/>
      <protection hidden="1"/>
    </xf>
    <xf numFmtId="0" fontId="22" fillId="2" borderId="0" xfId="0" applyFont="1" applyFill="1" applyProtection="1">
      <protection hidden="1"/>
    </xf>
    <xf numFmtId="0" fontId="23" fillId="0" borderId="8" xfId="0" applyFont="1" applyBorder="1" applyAlignment="1" applyProtection="1">
      <alignment horizontal="center"/>
      <protection locked="0"/>
    </xf>
    <xf numFmtId="0" fontId="22" fillId="0" borderId="0" xfId="0" applyFont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2" fillId="0" borderId="0" xfId="0" applyFont="1" applyAlignment="1">
      <alignment horizontal="center" vertical="center"/>
    </xf>
    <xf numFmtId="14" fontId="22" fillId="0" borderId="0" xfId="0" applyNumberFormat="1" applyFont="1" applyAlignment="1">
      <alignment horizontal="left" vertical="center"/>
    </xf>
    <xf numFmtId="0" fontId="22" fillId="0" borderId="0" xfId="0" applyFont="1" applyProtection="1">
      <protection hidden="1"/>
    </xf>
    <xf numFmtId="0" fontId="22" fillId="0" borderId="0" xfId="0" applyFont="1" applyProtection="1">
      <protection locked="0"/>
    </xf>
    <xf numFmtId="1" fontId="36" fillId="15" borderId="5" xfId="0" applyNumberFormat="1" applyFont="1" applyFill="1" applyBorder="1" applyAlignment="1" applyProtection="1">
      <alignment horizontal="center" vertical="center"/>
      <protection hidden="1"/>
    </xf>
    <xf numFmtId="1" fontId="36" fillId="15" borderId="6" xfId="0" applyNumberFormat="1" applyFont="1" applyFill="1" applyBorder="1" applyAlignment="1" applyProtection="1">
      <alignment horizontal="center" vertical="center"/>
      <protection hidden="1"/>
    </xf>
    <xf numFmtId="0" fontId="54" fillId="15" borderId="5" xfId="0" applyFont="1" applyFill="1" applyBorder="1" applyAlignment="1" applyProtection="1">
      <alignment horizontal="left" vertical="center" wrapText="1"/>
      <protection locked="0"/>
    </xf>
    <xf numFmtId="0" fontId="43" fillId="15" borderId="6" xfId="0" applyFont="1" applyFill="1" applyBorder="1" applyAlignment="1">
      <alignment horizontal="left" vertical="center" wrapText="1"/>
    </xf>
    <xf numFmtId="0" fontId="55" fillId="2" borderId="8" xfId="0" applyFont="1" applyFill="1" applyBorder="1" applyAlignment="1" applyProtection="1">
      <alignment horizontal="center" vertical="center"/>
      <protection hidden="1"/>
    </xf>
    <xf numFmtId="0" fontId="57" fillId="2" borderId="5" xfId="0" applyFont="1" applyFill="1" applyBorder="1" applyAlignment="1" applyProtection="1">
      <alignment horizontal="left" vertical="center" wrapText="1"/>
      <protection locked="0"/>
    </xf>
    <xf numFmtId="0" fontId="58" fillId="0" borderId="6" xfId="0" applyFont="1" applyBorder="1" applyAlignment="1">
      <alignment horizontal="left" vertical="center" wrapText="1"/>
    </xf>
    <xf numFmtId="0" fontId="59" fillId="2" borderId="5" xfId="0" applyFont="1" applyFill="1" applyBorder="1" applyAlignment="1" applyProtection="1">
      <alignment horizontal="left" vertical="center" wrapText="1"/>
      <protection locked="0"/>
    </xf>
    <xf numFmtId="0" fontId="60" fillId="0" borderId="6" xfId="0" applyFont="1" applyBorder="1" applyAlignment="1">
      <alignment horizontal="left" vertical="center" wrapText="1"/>
    </xf>
    <xf numFmtId="0" fontId="55" fillId="2" borderId="5" xfId="0" applyFont="1" applyFill="1" applyBorder="1" applyAlignment="1" applyProtection="1">
      <alignment horizontal="left" vertical="center" wrapText="1"/>
      <protection locked="0"/>
    </xf>
    <xf numFmtId="0" fontId="61" fillId="0" borderId="6" xfId="0" applyFont="1" applyBorder="1" applyAlignment="1">
      <alignment horizontal="left" vertical="center" wrapText="1"/>
    </xf>
    <xf numFmtId="0" fontId="34" fillId="14" borderId="5" xfId="0" applyFont="1" applyFill="1" applyBorder="1" applyAlignment="1" applyProtection="1">
      <alignment horizontal="center" vertical="center" wrapText="1"/>
      <protection locked="0"/>
    </xf>
    <xf numFmtId="0" fontId="34" fillId="14" borderId="6" xfId="0" applyFont="1" applyFill="1" applyBorder="1" applyAlignment="1" applyProtection="1">
      <alignment horizontal="center" vertical="center" wrapText="1"/>
      <protection locked="0"/>
    </xf>
    <xf numFmtId="0" fontId="48" fillId="0" borderId="5" xfId="0" applyFont="1" applyBorder="1" applyAlignment="1" applyProtection="1">
      <alignment horizontal="center" vertical="center"/>
      <protection hidden="1"/>
    </xf>
    <xf numFmtId="0" fontId="48" fillId="0" borderId="6" xfId="0" applyFont="1" applyBorder="1" applyAlignment="1" applyProtection="1">
      <alignment horizontal="center" vertical="center"/>
      <protection hidden="1"/>
    </xf>
    <xf numFmtId="0" fontId="34" fillId="15" borderId="5" xfId="0" applyFont="1" applyFill="1" applyBorder="1" applyAlignment="1" applyProtection="1">
      <alignment horizontal="center" vertical="center" wrapText="1"/>
      <protection locked="0"/>
    </xf>
    <xf numFmtId="0" fontId="34" fillId="15" borderId="6" xfId="0" applyFont="1" applyFill="1" applyBorder="1" applyAlignment="1" applyProtection="1">
      <alignment horizontal="center" vertical="center" wrapText="1"/>
      <protection locked="0"/>
    </xf>
    <xf numFmtId="0" fontId="50" fillId="0" borderId="5" xfId="0" applyFont="1" applyBorder="1" applyAlignment="1" applyProtection="1">
      <alignment horizontal="center" vertical="center"/>
      <protection hidden="1"/>
    </xf>
    <xf numFmtId="0" fontId="50" fillId="0" borderId="6" xfId="0" applyFont="1" applyBorder="1" applyAlignment="1" applyProtection="1">
      <alignment horizontal="center" vertical="center"/>
      <protection hidden="1"/>
    </xf>
    <xf numFmtId="0" fontId="62" fillId="14" borderId="5" xfId="0" applyFont="1" applyFill="1" applyBorder="1" applyAlignment="1" applyProtection="1">
      <alignment horizontal="center" vertical="center" wrapText="1"/>
      <protection locked="0"/>
    </xf>
    <xf numFmtId="0" fontId="62" fillId="14" borderId="6" xfId="0" applyFont="1" applyFill="1" applyBorder="1" applyAlignment="1" applyProtection="1">
      <alignment horizontal="center" vertical="center" wrapText="1"/>
      <protection locked="0"/>
    </xf>
    <xf numFmtId="0" fontId="62" fillId="15" borderId="5" xfId="0" applyFont="1" applyFill="1" applyBorder="1" applyAlignment="1" applyProtection="1">
      <alignment horizontal="center" vertical="center" wrapText="1"/>
      <protection locked="0"/>
    </xf>
    <xf numFmtId="0" fontId="62" fillId="15" borderId="6" xfId="0" applyFont="1" applyFill="1" applyBorder="1" applyAlignment="1" applyProtection="1">
      <alignment horizontal="center" vertical="center" wrapText="1"/>
      <protection locked="0"/>
    </xf>
    <xf numFmtId="0" fontId="49" fillId="0" borderId="5" xfId="0" applyFont="1" applyBorder="1" applyAlignment="1" applyProtection="1">
      <alignment horizontal="center" vertical="center"/>
      <protection hidden="1"/>
    </xf>
    <xf numFmtId="0" fontId="49" fillId="0" borderId="6" xfId="0" applyFont="1" applyBorder="1" applyAlignment="1" applyProtection="1">
      <alignment horizontal="center" vertical="center"/>
      <protection hidden="1"/>
    </xf>
    <xf numFmtId="0" fontId="33" fillId="15" borderId="5" xfId="0" applyFont="1" applyFill="1" applyBorder="1" applyAlignment="1" applyProtection="1">
      <alignment horizontal="center" vertical="center" wrapText="1"/>
      <protection locked="0"/>
    </xf>
    <xf numFmtId="0" fontId="33" fillId="15" borderId="6" xfId="0" applyFont="1" applyFill="1" applyBorder="1" applyAlignment="1" applyProtection="1">
      <alignment horizontal="center" vertical="center" wrapText="1"/>
      <protection locked="0"/>
    </xf>
    <xf numFmtId="0" fontId="33" fillId="14" borderId="5" xfId="0" applyFont="1" applyFill="1" applyBorder="1" applyAlignment="1" applyProtection="1">
      <alignment horizontal="center" vertical="center" wrapText="1"/>
      <protection locked="0"/>
    </xf>
    <xf numFmtId="0" fontId="33" fillId="14" borderId="6" xfId="0" applyFont="1" applyFill="1" applyBorder="1" applyAlignment="1" applyProtection="1">
      <alignment horizontal="center" vertical="center" wrapText="1"/>
      <protection locked="0"/>
    </xf>
    <xf numFmtId="0" fontId="0" fillId="0" borderId="8" xfId="0" applyFill="1" applyBorder="1"/>
    <xf numFmtId="164" fontId="11" fillId="0" borderId="5" xfId="0" applyNumberFormat="1" applyFont="1" applyFill="1" applyBorder="1" applyAlignment="1">
      <alignment horizontal="center"/>
    </xf>
    <xf numFmtId="2" fontId="11" fillId="0" borderId="5" xfId="0" applyNumberFormat="1" applyFont="1" applyFill="1" applyBorder="1" applyAlignment="1">
      <alignment horizontal="center"/>
    </xf>
    <xf numFmtId="0" fontId="0" fillId="0" borderId="55" xfId="0" applyBorder="1" applyAlignment="1">
      <alignment horizontal="center"/>
    </xf>
    <xf numFmtId="0" fontId="12" fillId="0" borderId="0" xfId="0" applyFont="1"/>
    <xf numFmtId="0" fontId="12" fillId="0" borderId="0" xfId="0" applyFont="1" applyBorder="1" applyAlignment="1"/>
    <xf numFmtId="0" fontId="6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2" fontId="11" fillId="3" borderId="9" xfId="0" applyNumberFormat="1" applyFont="1" applyFill="1" applyBorder="1" applyAlignment="1">
      <alignment horizontal="center"/>
    </xf>
    <xf numFmtId="0" fontId="0" fillId="0" borderId="66" xfId="0" applyBorder="1" applyAlignment="1">
      <alignment horizontal="center" vertical="center"/>
    </xf>
    <xf numFmtId="0" fontId="61" fillId="0" borderId="82" xfId="0" applyFont="1" applyFill="1" applyBorder="1" applyAlignment="1">
      <alignment vertical="center"/>
    </xf>
    <xf numFmtId="0" fontId="63" fillId="0" borderId="82" xfId="0" applyFont="1" applyFill="1" applyBorder="1" applyAlignment="1">
      <alignment vertical="center"/>
    </xf>
    <xf numFmtId="0" fontId="33" fillId="0" borderId="82" xfId="0" applyFont="1" applyFill="1" applyBorder="1" applyAlignment="1">
      <alignment horizontal="left" vertical="center"/>
    </xf>
    <xf numFmtId="0" fontId="10" fillId="0" borderId="82" xfId="0" applyFont="1" applyFill="1" applyBorder="1" applyAlignment="1">
      <alignment vertical="center"/>
    </xf>
    <xf numFmtId="0" fontId="25" fillId="0" borderId="82" xfId="0" applyFont="1" applyFill="1" applyBorder="1" applyAlignment="1">
      <alignment vertical="center"/>
    </xf>
    <xf numFmtId="0" fontId="0" fillId="2" borderId="83" xfId="0" applyFill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2" fontId="11" fillId="0" borderId="9" xfId="0" applyNumberFormat="1" applyFont="1" applyFill="1" applyBorder="1" applyAlignment="1">
      <alignment horizontal="center"/>
    </xf>
    <xf numFmtId="2" fontId="11" fillId="3" borderId="11" xfId="0" applyNumberFormat="1" applyFont="1" applyFill="1" applyBorder="1" applyAlignment="1">
      <alignment horizontal="center"/>
    </xf>
    <xf numFmtId="0" fontId="44" fillId="0" borderId="82" xfId="0" applyFont="1" applyFill="1" applyBorder="1" applyAlignment="1">
      <alignment horizontal="left" vertical="center"/>
    </xf>
    <xf numFmtId="0" fontId="10" fillId="0" borderId="62" xfId="0" applyFont="1" applyFill="1" applyBorder="1" applyAlignment="1">
      <alignment vertical="center"/>
    </xf>
    <xf numFmtId="0" fontId="4" fillId="0" borderId="9" xfId="0" applyFont="1" applyBorder="1" applyAlignment="1">
      <alignment horizontal="center"/>
    </xf>
    <xf numFmtId="0" fontId="4" fillId="0" borderId="84" xfId="0" applyFont="1" applyBorder="1" applyAlignment="1">
      <alignment horizontal="center"/>
    </xf>
    <xf numFmtId="2" fontId="11" fillId="3" borderId="84" xfId="0" applyNumberFormat="1" applyFont="1" applyFill="1" applyBorder="1" applyAlignment="1">
      <alignment horizontal="center"/>
    </xf>
    <xf numFmtId="2" fontId="11" fillId="0" borderId="84" xfId="0" applyNumberFormat="1" applyFont="1" applyFill="1" applyBorder="1" applyAlignment="1">
      <alignment horizontal="center"/>
    </xf>
    <xf numFmtId="2" fontId="11" fillId="3" borderId="85" xfId="0" applyNumberFormat="1" applyFont="1" applyFill="1" applyBorder="1" applyAlignment="1">
      <alignment horizontal="center"/>
    </xf>
    <xf numFmtId="0" fontId="4" fillId="0" borderId="82" xfId="0" applyFont="1" applyBorder="1" applyAlignment="1">
      <alignment horizontal="center"/>
    </xf>
    <xf numFmtId="2" fontId="11" fillId="3" borderId="82" xfId="0" applyNumberFormat="1" applyFont="1" applyFill="1" applyBorder="1" applyAlignment="1">
      <alignment horizontal="center"/>
    </xf>
    <xf numFmtId="2" fontId="11" fillId="3" borderId="82" xfId="0" applyNumberFormat="1" applyFont="1" applyFill="1" applyBorder="1"/>
    <xf numFmtId="0" fontId="4" fillId="0" borderId="82" xfId="0" applyFont="1" applyBorder="1" applyAlignment="1">
      <alignment horizontal="center"/>
    </xf>
    <xf numFmtId="0" fontId="0" fillId="0" borderId="82" xfId="0" applyBorder="1"/>
    <xf numFmtId="2" fontId="11" fillId="3" borderId="87" xfId="0" applyNumberFormat="1" applyFont="1" applyFill="1" applyBorder="1" applyAlignment="1">
      <alignment horizontal="center"/>
    </xf>
    <xf numFmtId="2" fontId="11" fillId="3" borderId="62" xfId="0" applyNumberFormat="1" applyFont="1" applyFill="1" applyBorder="1" applyAlignment="1">
      <alignment horizontal="center"/>
    </xf>
    <xf numFmtId="2" fontId="1" fillId="3" borderId="9" xfId="0" applyNumberFormat="1" applyFont="1" applyFill="1" applyBorder="1" applyAlignment="1">
      <alignment horizontal="center"/>
    </xf>
    <xf numFmtId="164" fontId="11" fillId="3" borderId="82" xfId="0" applyNumberFormat="1" applyFont="1" applyFill="1" applyBorder="1" applyAlignment="1">
      <alignment horizontal="center"/>
    </xf>
    <xf numFmtId="2" fontId="11" fillId="3" borderId="9" xfId="0" applyNumberFormat="1" applyFont="1" applyFill="1" applyBorder="1"/>
    <xf numFmtId="164" fontId="11" fillId="3" borderId="62" xfId="0" applyNumberFormat="1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64" fontId="11" fillId="3" borderId="9" xfId="0" applyNumberFormat="1" applyFont="1" applyFill="1" applyBorder="1" applyAlignment="1">
      <alignment horizontal="center"/>
    </xf>
    <xf numFmtId="0" fontId="4" fillId="0" borderId="57" xfId="0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164" fontId="11" fillId="3" borderId="9" xfId="0" applyNumberFormat="1" applyFont="1" applyFill="1" applyBorder="1"/>
    <xf numFmtId="164" fontId="11" fillId="0" borderId="9" xfId="0" applyNumberFormat="1" applyFont="1" applyFill="1" applyBorder="1" applyAlignment="1">
      <alignment horizontal="center"/>
    </xf>
    <xf numFmtId="164" fontId="11" fillId="3" borderId="11" xfId="0" applyNumberFormat="1" applyFont="1" applyFill="1" applyBorder="1" applyAlignment="1">
      <alignment horizontal="center"/>
    </xf>
    <xf numFmtId="0" fontId="3" fillId="0" borderId="82" xfId="0" applyFont="1" applyBorder="1" applyAlignment="1">
      <alignment horizontal="center"/>
    </xf>
    <xf numFmtId="0" fontId="3" fillId="0" borderId="82" xfId="0" applyFont="1" applyBorder="1" applyAlignment="1">
      <alignment horizontal="center"/>
    </xf>
    <xf numFmtId="164" fontId="11" fillId="3" borderId="82" xfId="0" applyNumberFormat="1" applyFont="1" applyFill="1" applyBorder="1"/>
    <xf numFmtId="164" fontId="11" fillId="0" borderId="11" xfId="0" applyNumberFormat="1" applyFont="1" applyFill="1" applyBorder="1" applyAlignment="1">
      <alignment horizontal="center"/>
    </xf>
    <xf numFmtId="164" fontId="11" fillId="0" borderId="82" xfId="0" applyNumberFormat="1" applyFont="1" applyFill="1" applyBorder="1" applyAlignment="1">
      <alignment horizontal="center"/>
    </xf>
    <xf numFmtId="2" fontId="11" fillId="0" borderId="11" xfId="0" applyNumberFormat="1" applyFont="1" applyFill="1" applyBorder="1" applyAlignment="1">
      <alignment horizontal="center"/>
    </xf>
    <xf numFmtId="164" fontId="11" fillId="0" borderId="62" xfId="0" applyNumberFormat="1" applyFont="1" applyFill="1" applyBorder="1" applyAlignment="1">
      <alignment horizontal="center"/>
    </xf>
    <xf numFmtId="0" fontId="3" fillId="0" borderId="86" xfId="0" applyFont="1" applyBorder="1" applyAlignment="1">
      <alignment horizontal="center"/>
    </xf>
    <xf numFmtId="2" fontId="11" fillId="0" borderId="82" xfId="0" applyNumberFormat="1" applyFont="1" applyFill="1" applyBorder="1" applyAlignment="1">
      <alignment horizontal="center"/>
    </xf>
    <xf numFmtId="0" fontId="0" fillId="0" borderId="86" xfId="0" applyBorder="1" applyAlignment="1">
      <alignment horizontal="center"/>
    </xf>
    <xf numFmtId="0" fontId="0" fillId="0" borderId="82" xfId="0" applyFill="1" applyBorder="1"/>
    <xf numFmtId="2" fontId="11" fillId="0" borderId="62" xfId="0" applyNumberFormat="1" applyFont="1" applyFill="1" applyBorder="1" applyAlignment="1">
      <alignment horizontal="center"/>
    </xf>
    <xf numFmtId="0" fontId="56" fillId="0" borderId="84" xfId="0" applyFont="1" applyBorder="1" applyAlignment="1">
      <alignment horizontal="center"/>
    </xf>
    <xf numFmtId="0" fontId="0" fillId="0" borderId="84" xfId="0" applyBorder="1" applyAlignment="1">
      <alignment horizontal="center"/>
    </xf>
    <xf numFmtId="0" fontId="15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2" fontId="12" fillId="3" borderId="9" xfId="0" applyNumberFormat="1" applyFont="1" applyFill="1" applyBorder="1" applyAlignment="1">
      <alignment horizontal="center"/>
    </xf>
    <xf numFmtId="0" fontId="15" fillId="0" borderId="54" xfId="0" applyFont="1" applyBorder="1" applyAlignment="1">
      <alignment horizontal="center" vertical="center" wrapText="1"/>
    </xf>
    <xf numFmtId="0" fontId="5" fillId="0" borderId="84" xfId="0" applyFont="1" applyBorder="1" applyAlignment="1">
      <alignment horizontal="center"/>
    </xf>
    <xf numFmtId="0" fontId="3" fillId="0" borderId="59" xfId="0" applyFont="1" applyBorder="1" applyAlignment="1">
      <alignment horizontal="center"/>
    </xf>
    <xf numFmtId="0" fontId="0" fillId="0" borderId="60" xfId="0" applyBorder="1" applyAlignment="1">
      <alignment horizontal="center"/>
    </xf>
    <xf numFmtId="2" fontId="12" fillId="3" borderId="11" xfId="0" applyNumberFormat="1" applyFont="1" applyFill="1" applyBorder="1" applyAlignment="1">
      <alignment horizontal="center"/>
    </xf>
  </cellXfs>
  <cellStyles count="1">
    <cellStyle name="Normal" xfId="0" builtinId="0"/>
  </cellStyles>
  <dxfs count="2988"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theme="9" tint="-0.24994659260841701"/>
        </patternFill>
      </fill>
    </dxf>
    <dxf>
      <fill>
        <patternFill>
          <bgColor indexed="13"/>
        </patternFill>
      </fill>
    </dxf>
    <dxf>
      <fill>
        <patternFill>
          <bgColor indexed="5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0070C0"/>
      </font>
      <fill>
        <patternFill>
          <bgColor rgb="FFFFFF00"/>
        </patternFill>
      </fill>
    </dxf>
    <dxf>
      <font>
        <b/>
        <i val="0"/>
        <color rgb="FF00B050"/>
      </font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  <fill>
        <patternFill>
          <bgColor rgb="FFFFFF00"/>
        </patternFill>
      </fill>
    </dxf>
    <dxf>
      <font>
        <b/>
        <i val="0"/>
        <condense val="0"/>
        <extend val="0"/>
        <color indexed="12"/>
      </font>
      <fill>
        <patternFill>
          <bgColor rgb="FFFFFF00"/>
        </patternFill>
      </fill>
    </dxf>
    <dxf>
      <font>
        <b/>
        <i val="0"/>
        <condense val="0"/>
        <extend val="0"/>
        <color indexed="1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b/>
        <i val="0"/>
        <color rgb="FFFF0000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0070C0"/>
      </font>
      <fill>
        <patternFill>
          <bgColor rgb="FFFFFF00"/>
        </patternFill>
      </fill>
    </dxf>
    <dxf>
      <font>
        <b/>
        <i val="0"/>
        <color rgb="FF00B050"/>
      </font>
      <fill>
        <patternFill>
          <bgColor rgb="FFFFFF00"/>
        </patternFill>
      </fill>
    </dxf>
    <dxf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3"/>
        </patternFill>
      </fill>
    </dxf>
    <dxf>
      <font>
        <b/>
        <i val="0"/>
        <condense val="0"/>
        <extend val="0"/>
        <color indexed="17"/>
      </font>
      <fill>
        <patternFill>
          <bgColor rgb="FFFFFF00"/>
        </patternFill>
      </fill>
    </dxf>
    <dxf>
      <font>
        <b/>
        <i val="0"/>
        <condense val="0"/>
        <extend val="0"/>
        <color indexed="12"/>
      </font>
      <fill>
        <patternFill>
          <bgColor rgb="FFFFFF00"/>
        </patternFill>
      </fill>
    </dxf>
    <dxf>
      <font>
        <b/>
        <i val="0"/>
        <condense val="0"/>
        <extend val="0"/>
        <color indexed="10"/>
      </font>
      <fill>
        <patternFill>
          <bgColor rgb="FFFFFF0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20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20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20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20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20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20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20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20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20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20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  <fill>
        <patternFill>
          <bgColor rgb="FFFFFF00"/>
        </patternFill>
      </fill>
    </dxf>
    <dxf>
      <font>
        <b/>
        <i val="0"/>
        <condense val="0"/>
        <extend val="0"/>
        <color indexed="12"/>
      </font>
      <fill>
        <patternFill>
          <bgColor rgb="FFFFFF00"/>
        </patternFill>
      </fill>
    </dxf>
    <dxf>
      <font>
        <b/>
        <i val="0"/>
        <condense val="0"/>
        <extend val="0"/>
        <color indexed="1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0070C0"/>
      </font>
      <fill>
        <patternFill>
          <bgColor rgb="FFFFFF00"/>
        </patternFill>
      </fill>
    </dxf>
    <dxf>
      <font>
        <b/>
        <i val="0"/>
        <color rgb="FF00B050"/>
      </font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indexed="43"/>
        </patternFill>
      </fill>
    </dxf>
    <dxf>
      <font>
        <b/>
        <i val="0"/>
        <condense val="0"/>
        <extend val="0"/>
        <color indexed="17"/>
      </font>
      <fill>
        <patternFill>
          <bgColor rgb="FFFFFF00"/>
        </patternFill>
      </fill>
    </dxf>
    <dxf>
      <font>
        <b/>
        <i val="0"/>
        <condense val="0"/>
        <extend val="0"/>
        <color indexed="12"/>
      </font>
      <fill>
        <patternFill>
          <bgColor rgb="FFFFFF00"/>
        </patternFill>
      </fill>
    </dxf>
    <dxf>
      <font>
        <b/>
        <i val="0"/>
        <condense val="0"/>
        <extend val="0"/>
        <color indexed="10"/>
      </font>
      <fill>
        <patternFill>
          <bgColor rgb="FFFFFF00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0070C0"/>
      </font>
      <fill>
        <patternFill>
          <bgColor rgb="FFFFFF00"/>
        </patternFill>
      </fill>
    </dxf>
    <dxf>
      <font>
        <b/>
        <i val="0"/>
        <color rgb="FF00B050"/>
      </font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  <fill>
        <patternFill>
          <bgColor rgb="FFFFFF00"/>
        </patternFill>
      </fill>
    </dxf>
    <dxf>
      <font>
        <b/>
        <i val="0"/>
        <condense val="0"/>
        <extend val="0"/>
        <color indexed="12"/>
      </font>
      <fill>
        <patternFill>
          <bgColor rgb="FFFFFF00"/>
        </patternFill>
      </fill>
    </dxf>
    <dxf>
      <font>
        <b/>
        <i val="0"/>
        <condense val="0"/>
        <extend val="0"/>
        <color indexed="1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ill>
        <patternFill>
          <bgColor indexed="4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54"/>
  <sheetViews>
    <sheetView tabSelected="1" zoomScale="80" zoomScaleNormal="80" workbookViewId="0">
      <pane ySplit="5" topLeftCell="A6" activePane="bottomLeft" state="frozen"/>
      <selection pane="bottomLeft" activeCell="AL27" sqref="AL27"/>
    </sheetView>
  </sheetViews>
  <sheetFormatPr defaultRowHeight="18"/>
  <cols>
    <col min="1" max="1" width="3.5703125" customWidth="1"/>
    <col min="2" max="2" width="32.85546875" customWidth="1"/>
    <col min="3" max="3" width="5.7109375" customWidth="1"/>
    <col min="4" max="4" width="5.140625" customWidth="1"/>
    <col min="5" max="5" width="5" customWidth="1"/>
    <col min="6" max="6" width="5.28515625" customWidth="1"/>
    <col min="7" max="7" width="4.7109375" style="33" customWidth="1"/>
    <col min="8" max="8" width="4.7109375" customWidth="1"/>
    <col min="9" max="9" width="5.140625" customWidth="1"/>
    <col min="10" max="11" width="5" style="33" customWidth="1"/>
    <col min="12" max="12" width="5" customWidth="1"/>
    <col min="13" max="13" width="4" customWidth="1"/>
    <col min="14" max="14" width="3.7109375" customWidth="1"/>
    <col min="15" max="15" width="4.140625" customWidth="1"/>
    <col min="16" max="22" width="3.7109375" customWidth="1"/>
    <col min="23" max="24" width="5.28515625" customWidth="1"/>
    <col min="25" max="25" width="5.42578125" customWidth="1"/>
    <col min="26" max="26" width="6" style="33" customWidth="1"/>
    <col min="27" max="27" width="6.42578125" customWidth="1"/>
    <col min="28" max="28" width="8.85546875" style="473" customWidth="1"/>
    <col min="29" max="29" width="9.42578125" hidden="1" customWidth="1"/>
    <col min="30" max="30" width="7.42578125" style="1" customWidth="1"/>
  </cols>
  <sheetData>
    <row r="1" spans="1:34">
      <c r="B1" s="11"/>
      <c r="C1" s="11" t="s">
        <v>234</v>
      </c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2"/>
      <c r="AC1" s="11"/>
    </row>
    <row r="2" spans="1:34" ht="23.25" customHeight="1">
      <c r="D2" s="12" t="s">
        <v>14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E2" s="52"/>
    </row>
    <row r="3" spans="1:34" ht="18.75" thickBot="1">
      <c r="B3" s="32" t="s">
        <v>235</v>
      </c>
      <c r="C3" s="10"/>
      <c r="D3" s="10"/>
      <c r="E3" s="10"/>
      <c r="F3" s="10"/>
      <c r="G3" s="143"/>
      <c r="H3" s="10"/>
      <c r="I3" s="10"/>
      <c r="J3" s="143"/>
      <c r="K3" s="143"/>
      <c r="L3" s="10"/>
      <c r="M3" s="9"/>
      <c r="N3" s="9"/>
      <c r="O3" s="9"/>
      <c r="P3" s="9"/>
      <c r="Q3" s="9"/>
      <c r="R3" s="9"/>
      <c r="S3" s="9"/>
      <c r="T3" s="9"/>
      <c r="U3" s="9"/>
      <c r="V3" s="9"/>
      <c r="W3" s="3" t="s">
        <v>237</v>
      </c>
      <c r="X3" s="3"/>
      <c r="Y3" s="3"/>
      <c r="Z3" s="3"/>
      <c r="AA3" s="3"/>
      <c r="AB3" s="474"/>
      <c r="AC3" s="3"/>
    </row>
    <row r="4" spans="1:34" ht="12.75" customHeight="1">
      <c r="A4" s="15" t="s">
        <v>7</v>
      </c>
      <c r="B4" s="484" t="s">
        <v>8</v>
      </c>
      <c r="C4" s="509" t="s">
        <v>9</v>
      </c>
      <c r="D4" s="225"/>
      <c r="E4" s="225"/>
      <c r="F4" s="225"/>
      <c r="G4" s="225"/>
      <c r="H4" s="225"/>
      <c r="I4" s="225"/>
      <c r="J4" s="225"/>
      <c r="K4" s="225"/>
      <c r="L4" s="510"/>
      <c r="M4" s="533" t="s">
        <v>10</v>
      </c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534"/>
      <c r="AB4" s="531" t="s">
        <v>445</v>
      </c>
      <c r="AC4" s="223" t="s">
        <v>12</v>
      </c>
      <c r="AD4" s="219" t="s">
        <v>13</v>
      </c>
    </row>
    <row r="5" spans="1:34" ht="12.75">
      <c r="A5" s="16"/>
      <c r="B5" s="485"/>
      <c r="C5" s="491" t="s">
        <v>0</v>
      </c>
      <c r="D5" s="490" t="s">
        <v>1</v>
      </c>
      <c r="E5" s="498"/>
      <c r="F5" s="490" t="s">
        <v>2</v>
      </c>
      <c r="G5" s="221"/>
      <c r="H5" s="498"/>
      <c r="I5" s="490" t="s">
        <v>141</v>
      </c>
      <c r="J5" s="221"/>
      <c r="K5" s="221"/>
      <c r="L5" s="498"/>
      <c r="M5" s="506" t="s">
        <v>3</v>
      </c>
      <c r="N5" s="515"/>
      <c r="O5" s="506" t="s">
        <v>4</v>
      </c>
      <c r="P5" s="222"/>
      <c r="Q5" s="222"/>
      <c r="R5" s="515"/>
      <c r="S5" s="506" t="s">
        <v>5</v>
      </c>
      <c r="T5" s="222"/>
      <c r="U5" s="222"/>
      <c r="V5" s="515"/>
      <c r="W5" s="226" t="s">
        <v>6</v>
      </c>
      <c r="X5" s="472"/>
      <c r="Y5" s="523"/>
      <c r="Z5" s="526" t="s">
        <v>64</v>
      </c>
      <c r="AA5" s="526" t="s">
        <v>444</v>
      </c>
      <c r="AB5" s="528"/>
      <c r="AC5" s="224"/>
      <c r="AD5" s="220"/>
    </row>
    <row r="6" spans="1:34" s="33" customFormat="1" ht="3" customHeight="1">
      <c r="A6" s="194"/>
      <c r="B6" s="478"/>
      <c r="C6" s="491"/>
      <c r="D6" s="476"/>
      <c r="E6" s="495"/>
      <c r="F6" s="476"/>
      <c r="G6" s="181"/>
      <c r="H6" s="495"/>
      <c r="I6" s="476"/>
      <c r="J6" s="181"/>
      <c r="K6" s="181"/>
      <c r="L6" s="181"/>
      <c r="M6" s="182"/>
      <c r="N6" s="514"/>
      <c r="O6" s="507"/>
      <c r="P6" s="182"/>
      <c r="Q6" s="182"/>
      <c r="R6" s="514"/>
      <c r="S6" s="507"/>
      <c r="T6" s="182"/>
      <c r="U6" s="182"/>
      <c r="V6" s="514"/>
      <c r="W6" s="197"/>
      <c r="X6" s="183"/>
      <c r="Y6" s="521"/>
      <c r="Z6" s="527"/>
      <c r="AA6" s="532"/>
      <c r="AB6" s="529"/>
      <c r="AC6" s="195"/>
      <c r="AD6" s="180"/>
    </row>
    <row r="7" spans="1:34">
      <c r="A7" s="17">
        <v>1</v>
      </c>
      <c r="B7" s="479" t="s">
        <v>140</v>
      </c>
      <c r="C7" s="492"/>
      <c r="D7" s="477"/>
      <c r="E7" s="496"/>
      <c r="F7" s="477"/>
      <c r="G7" s="14"/>
      <c r="H7" s="503"/>
      <c r="I7" s="477">
        <f>11*0.85</f>
        <v>9.35</v>
      </c>
      <c r="J7" s="496"/>
      <c r="K7" s="477"/>
      <c r="L7" s="496"/>
      <c r="M7" s="508">
        <v>9</v>
      </c>
      <c r="N7" s="503"/>
      <c r="O7" s="508"/>
      <c r="P7" s="14"/>
      <c r="Q7" s="14"/>
      <c r="R7" s="503"/>
      <c r="S7" s="512">
        <v>7</v>
      </c>
      <c r="T7" s="19"/>
      <c r="U7" s="19"/>
      <c r="V7" s="518"/>
      <c r="W7" s="486">
        <v>6</v>
      </c>
      <c r="X7" s="18">
        <v>6</v>
      </c>
      <c r="Y7" s="522">
        <v>5.5</v>
      </c>
      <c r="Z7" s="492"/>
      <c r="AA7" s="492"/>
      <c r="AB7" s="530">
        <f>SUM(C7:AA7)</f>
        <v>42.85</v>
      </c>
      <c r="AC7" s="36">
        <f>LARGE(C7:AA7,1)+LARGE(C7:AA7,2)+LARGE(C7:AA7,3)+LARGE(C7:AA7,4)</f>
        <v>31.35</v>
      </c>
      <c r="AD7" s="144">
        <v>1</v>
      </c>
      <c r="AF7" s="33"/>
      <c r="AG7" s="33"/>
      <c r="AH7" s="33"/>
    </row>
    <row r="8" spans="1:34">
      <c r="A8" s="17">
        <f t="shared" ref="A8:A30" si="0">A7+1</f>
        <v>2</v>
      </c>
      <c r="B8" s="480" t="s">
        <v>232</v>
      </c>
      <c r="C8" s="492">
        <v>6</v>
      </c>
      <c r="D8" s="477">
        <v>6.5</v>
      </c>
      <c r="E8" s="496"/>
      <c r="F8" s="477"/>
      <c r="G8" s="14"/>
      <c r="H8" s="503"/>
      <c r="I8" s="477"/>
      <c r="J8" s="496"/>
      <c r="K8" s="477"/>
      <c r="L8" s="496"/>
      <c r="M8" s="508"/>
      <c r="N8" s="503"/>
      <c r="O8" s="508">
        <v>7</v>
      </c>
      <c r="P8" s="14">
        <v>7</v>
      </c>
      <c r="Q8" s="14"/>
      <c r="R8" s="503"/>
      <c r="S8" s="512">
        <v>8</v>
      </c>
      <c r="T8" s="19"/>
      <c r="U8" s="19"/>
      <c r="V8" s="518"/>
      <c r="W8" s="486">
        <v>6.5</v>
      </c>
      <c r="X8" s="18"/>
      <c r="Y8" s="522"/>
      <c r="Z8" s="492"/>
      <c r="AA8" s="492"/>
      <c r="AB8" s="530">
        <f>SUM(C8:AA8)</f>
        <v>41</v>
      </c>
      <c r="AC8" s="23">
        <f>LARGE(C8:AA8,1)+LARGE(C8:AA8,2)+LARGE(C8:AA8,3)+LARGE(C8:AA8,4)</f>
        <v>28.5</v>
      </c>
      <c r="AD8" s="145">
        <v>2</v>
      </c>
      <c r="AE8" s="33"/>
      <c r="AF8" s="33"/>
      <c r="AG8" s="33"/>
      <c r="AH8" s="33"/>
    </row>
    <row r="9" spans="1:34">
      <c r="A9" s="17">
        <f t="shared" si="0"/>
        <v>3</v>
      </c>
      <c r="B9" s="481" t="s">
        <v>220</v>
      </c>
      <c r="C9" s="492"/>
      <c r="D9" s="477"/>
      <c r="E9" s="496"/>
      <c r="F9" s="477"/>
      <c r="G9" s="14"/>
      <c r="H9" s="503"/>
      <c r="I9" s="477"/>
      <c r="J9" s="496"/>
      <c r="K9" s="477"/>
      <c r="L9" s="496"/>
      <c r="M9" s="508">
        <v>6.5</v>
      </c>
      <c r="N9" s="503"/>
      <c r="O9" s="508">
        <v>7.5</v>
      </c>
      <c r="P9" s="14">
        <v>5.5</v>
      </c>
      <c r="Q9" s="14">
        <v>4</v>
      </c>
      <c r="R9" s="503"/>
      <c r="S9" s="512">
        <v>7.5</v>
      </c>
      <c r="T9" s="19"/>
      <c r="U9" s="19"/>
      <c r="V9" s="518"/>
      <c r="W9" s="486">
        <v>9</v>
      </c>
      <c r="X9" s="18"/>
      <c r="Y9" s="522"/>
      <c r="Z9" s="492"/>
      <c r="AA9" s="492"/>
      <c r="AB9" s="530">
        <f>SUM(C9:AA9)</f>
        <v>40</v>
      </c>
      <c r="AC9" s="23">
        <f>LARGE(C9:AA9,1)+LARGE(C9:AA9,2)+LARGE(C9:AA9,3)+LARGE(C9:AA9,4)</f>
        <v>30.5</v>
      </c>
      <c r="AD9" s="146">
        <v>3</v>
      </c>
      <c r="AE9" s="33"/>
      <c r="AF9" s="33"/>
      <c r="AG9" s="33"/>
      <c r="AH9" s="33"/>
    </row>
    <row r="10" spans="1:34">
      <c r="A10" s="17">
        <f t="shared" si="0"/>
        <v>4</v>
      </c>
      <c r="B10" s="482" t="s">
        <v>130</v>
      </c>
      <c r="C10" s="492"/>
      <c r="D10" s="477"/>
      <c r="E10" s="496"/>
      <c r="F10" s="477"/>
      <c r="G10" s="14"/>
      <c r="H10" s="503"/>
      <c r="I10" s="502"/>
      <c r="J10" s="496"/>
      <c r="K10" s="477"/>
      <c r="L10" s="496"/>
      <c r="M10" s="508">
        <v>6.5</v>
      </c>
      <c r="N10" s="503">
        <v>6</v>
      </c>
      <c r="O10" s="508"/>
      <c r="P10" s="14"/>
      <c r="Q10" s="14"/>
      <c r="R10" s="503"/>
      <c r="S10" s="512">
        <v>6.5</v>
      </c>
      <c r="T10" s="19">
        <v>5</v>
      </c>
      <c r="U10" s="19"/>
      <c r="V10" s="518"/>
      <c r="W10" s="486">
        <v>6</v>
      </c>
      <c r="X10" s="18"/>
      <c r="Y10" s="522"/>
      <c r="Z10" s="492">
        <f>8*1.22</f>
        <v>9.76</v>
      </c>
      <c r="AA10" s="492"/>
      <c r="AB10" s="530">
        <f>SUM(C10:AA10)</f>
        <v>39.76</v>
      </c>
      <c r="AC10" s="36">
        <f>LARGE(C10:AA10,1)+LARGE(C10:AA10,2)+LARGE(C10:AA10,3)+LARGE(C10:AA10,4)</f>
        <v>28.759999999999998</v>
      </c>
      <c r="AD10" s="475">
        <f>AD9+1</f>
        <v>4</v>
      </c>
      <c r="AE10" s="33"/>
      <c r="AF10" s="33"/>
      <c r="AG10" s="33"/>
      <c r="AH10" s="33"/>
    </row>
    <row r="11" spans="1:34" ht="18" customHeight="1">
      <c r="A11" s="17">
        <f t="shared" si="0"/>
        <v>5</v>
      </c>
      <c r="B11" s="482" t="s">
        <v>132</v>
      </c>
      <c r="C11" s="492"/>
      <c r="D11" s="477">
        <v>7.5</v>
      </c>
      <c r="E11" s="496"/>
      <c r="F11" s="477"/>
      <c r="G11" s="14"/>
      <c r="H11" s="503"/>
      <c r="I11" s="477"/>
      <c r="J11" s="496"/>
      <c r="K11" s="477"/>
      <c r="L11" s="496"/>
      <c r="M11" s="508"/>
      <c r="N11" s="503"/>
      <c r="O11" s="508">
        <v>6.5</v>
      </c>
      <c r="P11" s="14">
        <v>4.5</v>
      </c>
      <c r="Q11" s="14"/>
      <c r="R11" s="503"/>
      <c r="S11" s="512">
        <v>8.5</v>
      </c>
      <c r="T11" s="19">
        <v>5.5</v>
      </c>
      <c r="U11" s="19"/>
      <c r="V11" s="518"/>
      <c r="W11" s="486">
        <v>6.5</v>
      </c>
      <c r="X11" s="18"/>
      <c r="Y11" s="522"/>
      <c r="Z11" s="492"/>
      <c r="AA11" s="492"/>
      <c r="AB11" s="530">
        <f>SUM(C11:AA11)</f>
        <v>39</v>
      </c>
      <c r="AC11" s="23">
        <f>LARGE(C11:AA11,1)+LARGE(C11:AA11,2)+LARGE(C11:AA11,3)+LARGE(C11:AA11,4)</f>
        <v>29</v>
      </c>
      <c r="AD11" s="475">
        <f t="shared" ref="AD11:AD42" si="1">AD10+1</f>
        <v>5</v>
      </c>
      <c r="AE11" s="33"/>
      <c r="AF11" s="33"/>
      <c r="AG11" s="33"/>
      <c r="AH11" s="33"/>
    </row>
    <row r="12" spans="1:34" ht="18" customHeight="1">
      <c r="A12" s="17">
        <f t="shared" si="0"/>
        <v>6</v>
      </c>
      <c r="B12" s="482" t="s">
        <v>223</v>
      </c>
      <c r="C12" s="492"/>
      <c r="D12" s="477"/>
      <c r="E12" s="496"/>
      <c r="F12" s="477"/>
      <c r="G12" s="14"/>
      <c r="H12" s="503"/>
      <c r="I12" s="477">
        <f>7.5*0.85</f>
        <v>6.375</v>
      </c>
      <c r="J12" s="496"/>
      <c r="K12" s="477"/>
      <c r="L12" s="496"/>
      <c r="M12" s="508">
        <v>6</v>
      </c>
      <c r="N12" s="503"/>
      <c r="O12" s="508"/>
      <c r="P12" s="14"/>
      <c r="Q12" s="14"/>
      <c r="R12" s="503"/>
      <c r="S12" s="512">
        <v>6</v>
      </c>
      <c r="T12" s="19"/>
      <c r="U12" s="19"/>
      <c r="V12" s="518"/>
      <c r="W12" s="486">
        <v>7.5</v>
      </c>
      <c r="X12" s="18">
        <v>7</v>
      </c>
      <c r="Y12" s="522">
        <v>6</v>
      </c>
      <c r="Z12" s="492"/>
      <c r="AA12" s="492"/>
      <c r="AB12" s="530">
        <f>SUM(C12:AA12)</f>
        <v>38.875</v>
      </c>
      <c r="AC12" s="36">
        <f>LARGE(C12:AA12,1)+LARGE(C12:AA12,2)+LARGE(C12:AA12,3)+LARGE(C12:AA12,4)</f>
        <v>26.875</v>
      </c>
      <c r="AD12" s="475">
        <f t="shared" si="1"/>
        <v>6</v>
      </c>
      <c r="AE12" s="33"/>
      <c r="AF12" s="33"/>
      <c r="AG12" s="33"/>
      <c r="AH12" s="33"/>
    </row>
    <row r="13" spans="1:34">
      <c r="A13" s="17">
        <f t="shared" si="0"/>
        <v>7</v>
      </c>
      <c r="B13" s="482" t="s">
        <v>61</v>
      </c>
      <c r="C13" s="492"/>
      <c r="D13" s="477"/>
      <c r="E13" s="496"/>
      <c r="F13" s="477"/>
      <c r="G13" s="13"/>
      <c r="H13" s="496"/>
      <c r="I13" s="477"/>
      <c r="J13" s="496"/>
      <c r="K13" s="477"/>
      <c r="L13" s="496"/>
      <c r="M13" s="511"/>
      <c r="N13" s="503"/>
      <c r="O13" s="508">
        <v>7.5</v>
      </c>
      <c r="P13" s="14">
        <v>6.5</v>
      </c>
      <c r="Q13" s="14">
        <v>6</v>
      </c>
      <c r="R13" s="503"/>
      <c r="S13" s="512">
        <v>7</v>
      </c>
      <c r="T13" s="19"/>
      <c r="U13" s="19"/>
      <c r="V13" s="518"/>
      <c r="W13" s="486">
        <v>5.5</v>
      </c>
      <c r="X13" s="18"/>
      <c r="Y13" s="522"/>
      <c r="Z13" s="492">
        <f>5*1.22</f>
        <v>6.1</v>
      </c>
      <c r="AA13" s="492"/>
      <c r="AB13" s="530">
        <f>SUM(C13:AA13)</f>
        <v>38.6</v>
      </c>
      <c r="AC13" s="23">
        <f>LARGE(C13:AA13,1)+LARGE(C13:AA13,2)+LARGE(C13:AA13,3)+LARGE(C13:AA13,4)</f>
        <v>27.1</v>
      </c>
      <c r="AD13" s="475">
        <f t="shared" si="1"/>
        <v>7</v>
      </c>
      <c r="AE13" s="33"/>
      <c r="AF13" s="33"/>
      <c r="AG13" s="33"/>
      <c r="AH13" s="33"/>
    </row>
    <row r="14" spans="1:34">
      <c r="A14" s="17">
        <f t="shared" si="0"/>
        <v>8</v>
      </c>
      <c r="B14" s="483" t="s">
        <v>133</v>
      </c>
      <c r="C14" s="492"/>
      <c r="D14" s="477"/>
      <c r="E14" s="496"/>
      <c r="F14" s="477"/>
      <c r="G14" s="14"/>
      <c r="H14" s="503"/>
      <c r="I14" s="477"/>
      <c r="J14" s="496"/>
      <c r="K14" s="477"/>
      <c r="L14" s="496"/>
      <c r="M14" s="508">
        <v>5.5</v>
      </c>
      <c r="N14" s="503"/>
      <c r="O14" s="508">
        <v>5.5</v>
      </c>
      <c r="P14" s="14"/>
      <c r="Q14" s="14"/>
      <c r="R14" s="503"/>
      <c r="S14" s="512">
        <v>8</v>
      </c>
      <c r="T14" s="19">
        <v>6.5</v>
      </c>
      <c r="U14" s="19"/>
      <c r="V14" s="518"/>
      <c r="W14" s="486">
        <v>6</v>
      </c>
      <c r="X14" s="18"/>
      <c r="Y14" s="522"/>
      <c r="Z14" s="492">
        <f>5.5*1.22</f>
        <v>6.71</v>
      </c>
      <c r="AA14" s="492"/>
      <c r="AB14" s="530">
        <f>SUM(C14:AA14)</f>
        <v>38.21</v>
      </c>
      <c r="AC14" s="36">
        <f>LARGE(C14:AA14,1)+LARGE(C14:AA14,2)+LARGE(C14:AA14,3)+LARGE(C14:AA14,4)</f>
        <v>27.21</v>
      </c>
      <c r="AD14" s="475">
        <f t="shared" si="1"/>
        <v>8</v>
      </c>
      <c r="AE14" s="33"/>
      <c r="AF14" s="33"/>
      <c r="AG14" s="33"/>
      <c r="AH14" s="33"/>
    </row>
    <row r="15" spans="1:34">
      <c r="A15" s="17">
        <f t="shared" si="0"/>
        <v>9</v>
      </c>
      <c r="B15" s="482" t="s">
        <v>218</v>
      </c>
      <c r="C15" s="492"/>
      <c r="D15" s="477"/>
      <c r="E15" s="496"/>
      <c r="F15" s="477"/>
      <c r="G15" s="14"/>
      <c r="H15" s="503"/>
      <c r="I15" s="502"/>
      <c r="J15" s="496"/>
      <c r="K15" s="477"/>
      <c r="L15" s="496"/>
      <c r="M15" s="508"/>
      <c r="N15" s="503"/>
      <c r="O15" s="508">
        <v>6.5</v>
      </c>
      <c r="P15" s="14">
        <v>5</v>
      </c>
      <c r="Q15" s="14"/>
      <c r="R15" s="503"/>
      <c r="S15" s="512">
        <v>6.5</v>
      </c>
      <c r="T15" s="19">
        <v>4.5</v>
      </c>
      <c r="U15" s="19"/>
      <c r="V15" s="518"/>
      <c r="W15" s="486">
        <v>8.5</v>
      </c>
      <c r="X15" s="18">
        <v>7</v>
      </c>
      <c r="Y15" s="522"/>
      <c r="Z15" s="492"/>
      <c r="AA15" s="492"/>
      <c r="AB15" s="530">
        <f>SUM(C15:AA15)</f>
        <v>38</v>
      </c>
      <c r="AC15" s="36">
        <f>LARGE(C15:AA15,1)+LARGE(C15:AA15,2)+LARGE(C15:AA15,3)+LARGE(C15:AA15,4)</f>
        <v>28.5</v>
      </c>
      <c r="AD15" s="475">
        <f t="shared" si="1"/>
        <v>9</v>
      </c>
      <c r="AE15" s="33"/>
      <c r="AF15" s="33"/>
      <c r="AG15" s="33"/>
      <c r="AH15" s="33"/>
    </row>
    <row r="16" spans="1:34">
      <c r="A16" s="17">
        <f t="shared" si="0"/>
        <v>10</v>
      </c>
      <c r="B16" s="482" t="s">
        <v>60</v>
      </c>
      <c r="C16" s="492"/>
      <c r="D16" s="477"/>
      <c r="E16" s="496"/>
      <c r="F16" s="487">
        <f>7*1.1</f>
        <v>7.7000000000000011</v>
      </c>
      <c r="G16" s="14"/>
      <c r="H16" s="503"/>
      <c r="I16" s="477"/>
      <c r="J16" s="496"/>
      <c r="K16" s="477"/>
      <c r="L16" s="496"/>
      <c r="M16" s="508"/>
      <c r="N16" s="503"/>
      <c r="O16" s="508">
        <v>5.5</v>
      </c>
      <c r="P16" s="14">
        <v>4</v>
      </c>
      <c r="Q16" s="14"/>
      <c r="R16" s="503"/>
      <c r="S16" s="512">
        <v>8.5</v>
      </c>
      <c r="T16" s="19"/>
      <c r="U16" s="19"/>
      <c r="V16" s="518"/>
      <c r="W16" s="486">
        <v>7.5</v>
      </c>
      <c r="X16" s="18">
        <v>4.5</v>
      </c>
      <c r="Y16" s="522"/>
      <c r="Z16" s="492"/>
      <c r="AA16" s="492"/>
      <c r="AB16" s="530">
        <f>SUM(C16:AA16)</f>
        <v>37.700000000000003</v>
      </c>
      <c r="AC16" s="36">
        <f>LARGE(C16:AA16,1)+LARGE(C16:AA16,2)+LARGE(C16:AA16,3)+LARGE(C16:AA16,4)</f>
        <v>29.200000000000003</v>
      </c>
      <c r="AD16" s="475">
        <f t="shared" si="1"/>
        <v>10</v>
      </c>
      <c r="AE16" s="33"/>
      <c r="AF16" s="33"/>
      <c r="AG16" s="33"/>
      <c r="AH16" s="33"/>
    </row>
    <row r="17" spans="1:34">
      <c r="A17" s="17">
        <f t="shared" si="0"/>
        <v>11</v>
      </c>
      <c r="B17" s="482" t="s">
        <v>138</v>
      </c>
      <c r="C17" s="493"/>
      <c r="D17" s="477">
        <v>4.5</v>
      </c>
      <c r="E17" s="496"/>
      <c r="F17" s="477"/>
      <c r="G17" s="14"/>
      <c r="H17" s="503"/>
      <c r="I17" s="477"/>
      <c r="J17" s="496"/>
      <c r="K17" s="477"/>
      <c r="L17" s="496"/>
      <c r="M17" s="508"/>
      <c r="N17" s="503"/>
      <c r="O17" s="508">
        <v>7.5</v>
      </c>
      <c r="P17" s="14">
        <v>5.5</v>
      </c>
      <c r="Q17" s="14"/>
      <c r="R17" s="503"/>
      <c r="S17" s="512">
        <v>7.5</v>
      </c>
      <c r="T17" s="19">
        <v>6</v>
      </c>
      <c r="U17" s="19"/>
      <c r="V17" s="518"/>
      <c r="W17" s="486">
        <v>6.5</v>
      </c>
      <c r="X17" s="18"/>
      <c r="Y17" s="522"/>
      <c r="Z17" s="492"/>
      <c r="AA17" s="492"/>
      <c r="AB17" s="530">
        <f>SUM(C17:AA17)</f>
        <v>37.5</v>
      </c>
      <c r="AC17" s="23">
        <f>LARGE(C17:AA17,1)+LARGE(C17:AA17,2)+LARGE(C17:AA17,3)+LARGE(C17:AA17,4)</f>
        <v>27.5</v>
      </c>
      <c r="AD17" s="475">
        <f t="shared" si="1"/>
        <v>11</v>
      </c>
      <c r="AE17" s="33"/>
      <c r="AF17" s="33"/>
      <c r="AG17" s="33"/>
      <c r="AH17" s="33"/>
    </row>
    <row r="18" spans="1:34">
      <c r="A18" s="17">
        <f t="shared" si="0"/>
        <v>12</v>
      </c>
      <c r="B18" s="482" t="s">
        <v>222</v>
      </c>
      <c r="C18" s="493">
        <v>8</v>
      </c>
      <c r="D18" s="486"/>
      <c r="E18" s="497"/>
      <c r="F18" s="477"/>
      <c r="G18" s="14"/>
      <c r="H18" s="503"/>
      <c r="I18" s="486"/>
      <c r="J18" s="496"/>
      <c r="K18" s="477"/>
      <c r="L18" s="496"/>
      <c r="M18" s="512">
        <v>7.5</v>
      </c>
      <c r="N18" s="503">
        <v>5</v>
      </c>
      <c r="O18" s="512">
        <v>7</v>
      </c>
      <c r="P18" s="14"/>
      <c r="Q18" s="14"/>
      <c r="R18" s="503"/>
      <c r="S18" s="512">
        <v>5</v>
      </c>
      <c r="T18" s="19">
        <v>4.5</v>
      </c>
      <c r="U18" s="19"/>
      <c r="V18" s="518"/>
      <c r="W18" s="486"/>
      <c r="X18" s="18"/>
      <c r="Y18" s="524"/>
      <c r="Z18" s="492"/>
      <c r="AA18" s="492"/>
      <c r="AB18" s="530">
        <f>SUM(C18:AA18)</f>
        <v>37</v>
      </c>
      <c r="AC18" s="36">
        <f>LARGE(C18:AA18,1)+LARGE(C18:AA18,2)+LARGE(C18:AA18,3)+LARGE(C18:AA18,4)</f>
        <v>27.5</v>
      </c>
      <c r="AD18" s="475">
        <f t="shared" si="1"/>
        <v>12</v>
      </c>
      <c r="AE18" s="33"/>
      <c r="AF18" s="33"/>
      <c r="AG18" s="33"/>
      <c r="AH18" s="33"/>
    </row>
    <row r="19" spans="1:34">
      <c r="A19" s="17">
        <f t="shared" si="0"/>
        <v>13</v>
      </c>
      <c r="B19" s="482" t="s">
        <v>225</v>
      </c>
      <c r="C19" s="492"/>
      <c r="D19" s="477"/>
      <c r="E19" s="496"/>
      <c r="F19" s="477"/>
      <c r="G19" s="14"/>
      <c r="H19" s="503"/>
      <c r="I19" s="477"/>
      <c r="J19" s="496"/>
      <c r="K19" s="477"/>
      <c r="L19" s="496"/>
      <c r="M19" s="508">
        <v>7</v>
      </c>
      <c r="N19" s="503"/>
      <c r="O19" s="508">
        <v>7.5</v>
      </c>
      <c r="P19" s="14">
        <v>5</v>
      </c>
      <c r="Q19" s="14"/>
      <c r="R19" s="503"/>
      <c r="S19" s="512">
        <v>6</v>
      </c>
      <c r="T19" s="19">
        <v>5</v>
      </c>
      <c r="U19" s="19"/>
      <c r="V19" s="518"/>
      <c r="W19" s="486"/>
      <c r="X19" s="18"/>
      <c r="Y19" s="522"/>
      <c r="Z19" s="492">
        <f>4.5*1.22</f>
        <v>5.49</v>
      </c>
      <c r="AA19" s="492"/>
      <c r="AB19" s="530">
        <f>SUM(C19:AA19)</f>
        <v>35.99</v>
      </c>
      <c r="AC19" s="36">
        <f>LARGE(C19:AA19,1)+LARGE(C19:AA19,2)+LARGE(C19:AA19,3)+LARGE(C19:AA19,4)</f>
        <v>25.990000000000002</v>
      </c>
      <c r="AD19" s="475">
        <f t="shared" si="1"/>
        <v>13</v>
      </c>
      <c r="AE19" s="33"/>
      <c r="AF19" s="33"/>
      <c r="AG19" s="33"/>
      <c r="AH19" s="33"/>
    </row>
    <row r="20" spans="1:34">
      <c r="A20" s="17">
        <f t="shared" si="0"/>
        <v>14</v>
      </c>
      <c r="B20" s="483" t="s">
        <v>229</v>
      </c>
      <c r="C20" s="493"/>
      <c r="D20" s="477"/>
      <c r="E20" s="497"/>
      <c r="F20" s="477"/>
      <c r="G20" s="13"/>
      <c r="H20" s="496"/>
      <c r="I20" s="477"/>
      <c r="J20" s="497"/>
      <c r="K20" s="504"/>
      <c r="L20" s="497"/>
      <c r="M20" s="508"/>
      <c r="N20" s="516"/>
      <c r="O20" s="508">
        <v>8.5</v>
      </c>
      <c r="P20" s="14">
        <v>6</v>
      </c>
      <c r="Q20" s="14">
        <v>4.5</v>
      </c>
      <c r="R20" s="503">
        <v>4.5</v>
      </c>
      <c r="S20" s="512">
        <v>7.5</v>
      </c>
      <c r="T20" s="19">
        <v>4.5</v>
      </c>
      <c r="U20" s="19"/>
      <c r="V20" s="518"/>
      <c r="W20" s="486"/>
      <c r="X20" s="18"/>
      <c r="Y20" s="522"/>
      <c r="Z20" s="492"/>
      <c r="AA20" s="492"/>
      <c r="AB20" s="530">
        <f>SUM(C20:AA20)</f>
        <v>35.5</v>
      </c>
      <c r="AC20" s="23">
        <f>LARGE(C20:AA20,1)+LARGE(C20:AA20,2)+LARGE(C20:AA20,3)+LARGE(C20:AA20,4)</f>
        <v>26.5</v>
      </c>
      <c r="AD20" s="475">
        <f t="shared" si="1"/>
        <v>14</v>
      </c>
      <c r="AE20" s="33"/>
      <c r="AF20" s="33"/>
      <c r="AG20" s="33"/>
      <c r="AH20" s="33"/>
    </row>
    <row r="21" spans="1:34">
      <c r="A21" s="17">
        <f t="shared" si="0"/>
        <v>15</v>
      </c>
      <c r="B21" s="482" t="s">
        <v>230</v>
      </c>
      <c r="C21" s="492"/>
      <c r="D21" s="477"/>
      <c r="E21" s="497"/>
      <c r="F21" s="477"/>
      <c r="G21" s="14"/>
      <c r="H21" s="503"/>
      <c r="I21" s="477"/>
      <c r="J21" s="496"/>
      <c r="K21" s="477"/>
      <c r="L21" s="496"/>
      <c r="M21" s="508"/>
      <c r="N21" s="503"/>
      <c r="O21" s="508">
        <v>6</v>
      </c>
      <c r="P21" s="14">
        <v>5</v>
      </c>
      <c r="Q21" s="14"/>
      <c r="R21" s="503"/>
      <c r="S21" s="512">
        <v>6.5</v>
      </c>
      <c r="T21" s="19">
        <v>6.5</v>
      </c>
      <c r="U21" s="19">
        <v>6</v>
      </c>
      <c r="V21" s="518"/>
      <c r="W21" s="486">
        <v>5.5</v>
      </c>
      <c r="X21" s="18"/>
      <c r="Y21" s="522"/>
      <c r="Z21" s="492"/>
      <c r="AA21" s="492"/>
      <c r="AB21" s="530">
        <f>SUM(C21:AA21)</f>
        <v>35.5</v>
      </c>
      <c r="AC21" s="23">
        <f>LARGE(C21:AA21,1)+LARGE(C21:AA21,2)+LARGE(C21:AA21,3)+LARGE(C21:AA21,4)</f>
        <v>25</v>
      </c>
      <c r="AD21" s="475">
        <f t="shared" si="1"/>
        <v>15</v>
      </c>
      <c r="AE21" s="33"/>
      <c r="AF21" s="33"/>
      <c r="AG21" s="33"/>
      <c r="AH21" s="33"/>
    </row>
    <row r="22" spans="1:34">
      <c r="A22" s="17">
        <f t="shared" si="0"/>
        <v>16</v>
      </c>
      <c r="B22" s="482" t="s">
        <v>139</v>
      </c>
      <c r="C22" s="492"/>
      <c r="D22" s="477"/>
      <c r="E22" s="496"/>
      <c r="F22" s="477"/>
      <c r="G22" s="14"/>
      <c r="H22" s="503"/>
      <c r="I22" s="477"/>
      <c r="J22" s="496"/>
      <c r="K22" s="477"/>
      <c r="L22" s="496"/>
      <c r="M22" s="508"/>
      <c r="N22" s="503"/>
      <c r="O22" s="508"/>
      <c r="P22" s="35"/>
      <c r="Q22" s="14"/>
      <c r="R22" s="503"/>
      <c r="S22" s="512">
        <v>6.5</v>
      </c>
      <c r="T22" s="19">
        <v>6.5</v>
      </c>
      <c r="U22" s="19">
        <v>5.5</v>
      </c>
      <c r="V22" s="518">
        <v>5.5</v>
      </c>
      <c r="W22" s="486">
        <v>5.5</v>
      </c>
      <c r="X22" s="18"/>
      <c r="Y22" s="522"/>
      <c r="Z22" s="492">
        <f>4.5*1.22</f>
        <v>5.49</v>
      </c>
      <c r="AA22" s="492"/>
      <c r="AB22" s="530">
        <f>SUM(C22:AA22)</f>
        <v>34.99</v>
      </c>
      <c r="AC22" s="36">
        <f>LARGE(C22:AA22,1)+LARGE(C22:AA22,2)+LARGE(C22:AA22,3)+LARGE(C22:AA22,4)</f>
        <v>24</v>
      </c>
      <c r="AD22" s="475">
        <f t="shared" si="1"/>
        <v>16</v>
      </c>
      <c r="AE22" s="33"/>
      <c r="AF22" s="33"/>
      <c r="AG22" s="33"/>
      <c r="AH22" s="33"/>
    </row>
    <row r="23" spans="1:34">
      <c r="A23" s="17">
        <f t="shared" si="0"/>
        <v>17</v>
      </c>
      <c r="B23" s="482" t="s">
        <v>135</v>
      </c>
      <c r="C23" s="492"/>
      <c r="D23" s="477"/>
      <c r="E23" s="496"/>
      <c r="F23" s="477">
        <f>7.5*1.1</f>
        <v>8.25</v>
      </c>
      <c r="G23" s="13">
        <f>7.5*1.1</f>
        <v>8.25</v>
      </c>
      <c r="H23" s="503">
        <f>5*1.1</f>
        <v>5.5</v>
      </c>
      <c r="I23" s="502">
        <f>5*0.85</f>
        <v>4.25</v>
      </c>
      <c r="J23" s="496"/>
      <c r="K23" s="502">
        <f>6*0.85</f>
        <v>5.0999999999999996</v>
      </c>
      <c r="L23" s="496">
        <f>4*0.85</f>
        <v>3.4</v>
      </c>
      <c r="M23" s="508"/>
      <c r="N23" s="503"/>
      <c r="O23" s="508"/>
      <c r="P23" s="14"/>
      <c r="Q23" s="14"/>
      <c r="R23" s="503"/>
      <c r="S23" s="512"/>
      <c r="T23" s="19"/>
      <c r="U23" s="19"/>
      <c r="V23" s="518"/>
      <c r="W23" s="486"/>
      <c r="X23" s="18"/>
      <c r="Y23" s="522"/>
      <c r="Z23" s="492"/>
      <c r="AA23" s="492"/>
      <c r="AB23" s="530">
        <f>SUM(C23:AA23)</f>
        <v>34.75</v>
      </c>
      <c r="AC23" s="23">
        <f>LARGE(C23:AA23,1)+LARGE(C23:AA23,2)+LARGE(C23:AA23,3)+LARGE(C23:AA23,4)</f>
        <v>27.1</v>
      </c>
      <c r="AD23" s="475">
        <f t="shared" si="1"/>
        <v>17</v>
      </c>
      <c r="AE23" s="33"/>
      <c r="AF23" s="33"/>
      <c r="AG23" s="33"/>
      <c r="AH23" s="33"/>
    </row>
    <row r="24" spans="1:34">
      <c r="A24" s="17">
        <f t="shared" si="0"/>
        <v>18</v>
      </c>
      <c r="B24" s="482" t="s">
        <v>75</v>
      </c>
      <c r="C24" s="492"/>
      <c r="D24" s="477"/>
      <c r="E24" s="496"/>
      <c r="F24" s="477">
        <f>5*1.1</f>
        <v>5.5</v>
      </c>
      <c r="G24" s="14"/>
      <c r="H24" s="503"/>
      <c r="I24" s="502">
        <f>6*0.85</f>
        <v>5.0999999999999996</v>
      </c>
      <c r="J24" s="496">
        <f>8.5*0.85</f>
        <v>7.2249999999999996</v>
      </c>
      <c r="K24" s="477"/>
      <c r="L24" s="496"/>
      <c r="M24" s="508"/>
      <c r="N24" s="503"/>
      <c r="O24" s="508"/>
      <c r="P24" s="14"/>
      <c r="Q24" s="14"/>
      <c r="R24" s="503"/>
      <c r="S24" s="512">
        <v>6.5</v>
      </c>
      <c r="T24" s="19">
        <v>5.5</v>
      </c>
      <c r="U24" s="19"/>
      <c r="V24" s="518"/>
      <c r="W24" s="486">
        <v>4.5</v>
      </c>
      <c r="X24" s="18"/>
      <c r="Y24" s="522"/>
      <c r="Z24" s="492"/>
      <c r="AA24" s="492"/>
      <c r="AB24" s="530">
        <f>SUM(C24:AA24)</f>
        <v>34.325000000000003</v>
      </c>
      <c r="AC24" s="36">
        <f>LARGE(C24:AA24,1)+LARGE(C24:AA24,2)+LARGE(C24:AA24,3)+LARGE(C24:AA24,4)</f>
        <v>24.725000000000001</v>
      </c>
      <c r="AD24" s="475">
        <f t="shared" si="1"/>
        <v>18</v>
      </c>
      <c r="AE24" s="33"/>
      <c r="AF24" s="33"/>
      <c r="AG24" s="33"/>
      <c r="AH24" s="33"/>
    </row>
    <row r="25" spans="1:34">
      <c r="A25" s="17">
        <f t="shared" si="0"/>
        <v>19</v>
      </c>
      <c r="B25" s="483" t="s">
        <v>231</v>
      </c>
      <c r="C25" s="492"/>
      <c r="D25" s="477">
        <v>2.5</v>
      </c>
      <c r="E25" s="496">
        <v>6</v>
      </c>
      <c r="F25" s="477">
        <f>7*1.1</f>
        <v>7.7000000000000011</v>
      </c>
      <c r="G25" s="14"/>
      <c r="H25" s="503"/>
      <c r="I25" s="477"/>
      <c r="J25" s="496"/>
      <c r="K25" s="477"/>
      <c r="L25" s="496"/>
      <c r="M25" s="508"/>
      <c r="N25" s="503"/>
      <c r="O25" s="508">
        <v>9</v>
      </c>
      <c r="P25" s="14">
        <v>3.5</v>
      </c>
      <c r="Q25" s="14"/>
      <c r="R25" s="503"/>
      <c r="S25" s="512">
        <v>5.5</v>
      </c>
      <c r="T25" s="19"/>
      <c r="U25" s="19"/>
      <c r="V25" s="518"/>
      <c r="W25" s="486"/>
      <c r="X25" s="18"/>
      <c r="Y25" s="522"/>
      <c r="Z25" s="492"/>
      <c r="AA25" s="492"/>
      <c r="AB25" s="530">
        <f>SUM(C25:AA25)</f>
        <v>34.200000000000003</v>
      </c>
      <c r="AC25" s="23">
        <f>LARGE(C25:AA25,1)+LARGE(C25:AA25,2)+LARGE(C25:AA25,3)+LARGE(C25:AA25,4)</f>
        <v>28.200000000000003</v>
      </c>
      <c r="AD25" s="475">
        <f t="shared" si="1"/>
        <v>19</v>
      </c>
      <c r="AE25" s="33"/>
      <c r="AF25" s="33"/>
      <c r="AG25" s="33"/>
      <c r="AH25" s="33"/>
    </row>
    <row r="26" spans="1:34">
      <c r="A26" s="17">
        <f t="shared" si="0"/>
        <v>20</v>
      </c>
      <c r="B26" s="482" t="s">
        <v>240</v>
      </c>
      <c r="C26" s="492"/>
      <c r="D26" s="477"/>
      <c r="E26" s="496"/>
      <c r="F26" s="477"/>
      <c r="G26" s="14"/>
      <c r="H26" s="503"/>
      <c r="I26" s="477"/>
      <c r="J26" s="496"/>
      <c r="K26" s="477"/>
      <c r="L26" s="496"/>
      <c r="M26" s="508">
        <v>7</v>
      </c>
      <c r="N26" s="503">
        <v>5.5</v>
      </c>
      <c r="O26" s="508">
        <v>7</v>
      </c>
      <c r="P26" s="14">
        <v>6</v>
      </c>
      <c r="Q26" s="14"/>
      <c r="R26" s="503"/>
      <c r="S26" s="512">
        <v>5</v>
      </c>
      <c r="T26" s="19">
        <v>3.5</v>
      </c>
      <c r="U26" s="19"/>
      <c r="V26" s="518"/>
      <c r="W26" s="486"/>
      <c r="X26" s="18"/>
      <c r="Y26" s="522"/>
      <c r="Z26" s="492"/>
      <c r="AA26" s="492"/>
      <c r="AB26" s="530">
        <f>SUM(C26:AA26)</f>
        <v>34</v>
      </c>
      <c r="AC26" s="36">
        <f>LARGE(C26:AA26,1)+LARGE(C26:AA26,2)+LARGE(C26:AA26,3)+LARGE(C26:AA26,4)</f>
        <v>25.5</v>
      </c>
      <c r="AD26" s="475">
        <f t="shared" si="1"/>
        <v>20</v>
      </c>
      <c r="AE26" s="33"/>
      <c r="AF26" s="33"/>
      <c r="AG26" s="33"/>
      <c r="AH26" s="33"/>
    </row>
    <row r="27" spans="1:34">
      <c r="A27" s="17">
        <f t="shared" si="0"/>
        <v>21</v>
      </c>
      <c r="B27" s="482" t="s">
        <v>226</v>
      </c>
      <c r="C27" s="492">
        <v>7.5</v>
      </c>
      <c r="D27" s="477">
        <v>5.5</v>
      </c>
      <c r="E27" s="496"/>
      <c r="F27" s="477"/>
      <c r="G27" s="13"/>
      <c r="H27" s="496"/>
      <c r="I27" s="477"/>
      <c r="J27" s="496"/>
      <c r="K27" s="477"/>
      <c r="L27" s="496"/>
      <c r="M27" s="508">
        <v>7.5</v>
      </c>
      <c r="N27" s="503"/>
      <c r="O27" s="508"/>
      <c r="P27" s="14"/>
      <c r="Q27" s="14"/>
      <c r="R27" s="503"/>
      <c r="S27" s="512"/>
      <c r="T27" s="19"/>
      <c r="U27" s="19"/>
      <c r="V27" s="518"/>
      <c r="W27" s="486">
        <v>4.5</v>
      </c>
      <c r="X27" s="18"/>
      <c r="Y27" s="522"/>
      <c r="Z27" s="492">
        <f>6*1.22</f>
        <v>7.32</v>
      </c>
      <c r="AA27" s="492">
        <f>1*1.22</f>
        <v>1.22</v>
      </c>
      <c r="AB27" s="530">
        <f>SUM(C27:AA27)</f>
        <v>33.54</v>
      </c>
      <c r="AC27" s="36">
        <f>LARGE(C27:AA27,1)+LARGE(C27:AA27,2)+LARGE(C27:AA27,3)+LARGE(C27:AA27,4)</f>
        <v>27.82</v>
      </c>
      <c r="AD27" s="475">
        <f t="shared" si="1"/>
        <v>21</v>
      </c>
      <c r="AE27" s="33"/>
      <c r="AF27" s="33"/>
      <c r="AG27" s="33"/>
      <c r="AH27" s="33"/>
    </row>
    <row r="28" spans="1:34">
      <c r="A28" s="17">
        <f t="shared" si="0"/>
        <v>22</v>
      </c>
      <c r="B28" s="483" t="s">
        <v>134</v>
      </c>
      <c r="C28" s="492"/>
      <c r="D28" s="477"/>
      <c r="E28" s="496"/>
      <c r="F28" s="477"/>
      <c r="G28" s="14"/>
      <c r="H28" s="503"/>
      <c r="I28" s="502"/>
      <c r="J28" s="496"/>
      <c r="K28" s="477"/>
      <c r="L28" s="496"/>
      <c r="M28" s="508"/>
      <c r="N28" s="503"/>
      <c r="O28" s="508">
        <v>6</v>
      </c>
      <c r="P28" s="14">
        <v>4.5</v>
      </c>
      <c r="Q28" s="14"/>
      <c r="R28" s="503"/>
      <c r="S28" s="512">
        <v>6.5</v>
      </c>
      <c r="T28" s="19">
        <v>6</v>
      </c>
      <c r="U28" s="19"/>
      <c r="V28" s="518"/>
      <c r="W28" s="486">
        <v>5</v>
      </c>
      <c r="X28" s="18">
        <v>5</v>
      </c>
      <c r="Y28" s="522"/>
      <c r="Z28" s="492"/>
      <c r="AA28" s="492"/>
      <c r="AB28" s="530">
        <f>SUM(C28:AA28)</f>
        <v>33</v>
      </c>
      <c r="AC28" s="36">
        <f>LARGE(C28:AA28,1)+LARGE(C28:AA28,2)+LARGE(C28:AA28,3)+LARGE(C28:AA28,4)</f>
        <v>23.5</v>
      </c>
      <c r="AD28" s="475">
        <f t="shared" si="1"/>
        <v>22</v>
      </c>
      <c r="AE28" s="33"/>
      <c r="AF28" s="33"/>
      <c r="AG28" s="33"/>
      <c r="AH28" s="33"/>
    </row>
    <row r="29" spans="1:34" s="33" customFormat="1">
      <c r="A29" s="17">
        <f t="shared" si="0"/>
        <v>23</v>
      </c>
      <c r="B29" s="488" t="s">
        <v>219</v>
      </c>
      <c r="C29" s="492"/>
      <c r="D29" s="477"/>
      <c r="E29" s="496"/>
      <c r="F29" s="477"/>
      <c r="G29" s="14"/>
      <c r="H29" s="503"/>
      <c r="I29" s="504">
        <f>8*0.85</f>
        <v>6.8</v>
      </c>
      <c r="J29" s="496"/>
      <c r="K29" s="477"/>
      <c r="L29" s="496"/>
      <c r="M29" s="508"/>
      <c r="N29" s="503"/>
      <c r="O29" s="508">
        <v>6</v>
      </c>
      <c r="P29" s="14">
        <v>5.5</v>
      </c>
      <c r="Q29" s="14"/>
      <c r="R29" s="503"/>
      <c r="S29" s="512">
        <v>5</v>
      </c>
      <c r="T29" s="19">
        <v>4</v>
      </c>
      <c r="U29" s="19"/>
      <c r="V29" s="518"/>
      <c r="W29" s="486">
        <v>5</v>
      </c>
      <c r="X29" s="18"/>
      <c r="Y29" s="522"/>
      <c r="Z29" s="492"/>
      <c r="AA29" s="492"/>
      <c r="AB29" s="530">
        <f>SUM(C29:AA29)</f>
        <v>32.299999999999997</v>
      </c>
      <c r="AC29" s="23">
        <f>LARGE(C29:AA29,1)+LARGE(C29:AA29,2)+LARGE(C29:AA29,3)+LARGE(C29:AA29,4)</f>
        <v>23.3</v>
      </c>
      <c r="AD29" s="475">
        <f t="shared" si="1"/>
        <v>23</v>
      </c>
    </row>
    <row r="30" spans="1:34" s="33" customFormat="1">
      <c r="A30" s="17">
        <f t="shared" si="0"/>
        <v>24</v>
      </c>
      <c r="B30" s="482" t="s">
        <v>233</v>
      </c>
      <c r="C30" s="492">
        <v>6.5</v>
      </c>
      <c r="D30" s="477"/>
      <c r="E30" s="499"/>
      <c r="F30" s="477"/>
      <c r="G30" s="14"/>
      <c r="H30" s="503"/>
      <c r="I30" s="477"/>
      <c r="J30" s="496"/>
      <c r="K30" s="477"/>
      <c r="L30" s="496"/>
      <c r="M30" s="508"/>
      <c r="N30" s="503"/>
      <c r="O30" s="508">
        <v>2</v>
      </c>
      <c r="P30" s="14"/>
      <c r="Q30" s="14"/>
      <c r="R30" s="503"/>
      <c r="S30" s="512">
        <v>7.5</v>
      </c>
      <c r="T30" s="19">
        <v>4.5</v>
      </c>
      <c r="U30" s="19"/>
      <c r="V30" s="518"/>
      <c r="W30" s="486">
        <v>6</v>
      </c>
      <c r="X30" s="18">
        <v>5</v>
      </c>
      <c r="Y30" s="522"/>
      <c r="Z30" s="492"/>
      <c r="AA30" s="492"/>
      <c r="AB30" s="530">
        <f>SUM(C30:AA30)</f>
        <v>31.5</v>
      </c>
      <c r="AC30" s="36">
        <f>LARGE(C30:AA30,1)+LARGE(C30:AA30,2)+LARGE(C30:AA30,3)+LARGE(C30:AA30,4)</f>
        <v>25</v>
      </c>
      <c r="AD30" s="475">
        <f t="shared" si="1"/>
        <v>24</v>
      </c>
    </row>
    <row r="31" spans="1:34" s="33" customFormat="1">
      <c r="A31" s="17">
        <f t="shared" ref="A31:A42" si="2">A30+1</f>
        <v>25</v>
      </c>
      <c r="B31" s="482" t="s">
        <v>131</v>
      </c>
      <c r="C31" s="492">
        <v>1</v>
      </c>
      <c r="D31" s="477">
        <v>5</v>
      </c>
      <c r="E31" s="500"/>
      <c r="F31" s="477"/>
      <c r="G31" s="14"/>
      <c r="H31" s="503"/>
      <c r="I31" s="477">
        <f>7.5*0.85</f>
        <v>6.375</v>
      </c>
      <c r="J31" s="496"/>
      <c r="K31" s="477"/>
      <c r="L31" s="496"/>
      <c r="M31" s="508"/>
      <c r="N31" s="503"/>
      <c r="O31" s="508">
        <v>6</v>
      </c>
      <c r="P31" s="14"/>
      <c r="Q31" s="14"/>
      <c r="R31" s="503"/>
      <c r="S31" s="512">
        <v>6</v>
      </c>
      <c r="T31" s="19">
        <v>5.5</v>
      </c>
      <c r="U31" s="19"/>
      <c r="V31" s="518"/>
      <c r="W31" s="486"/>
      <c r="X31" s="18"/>
      <c r="Y31" s="522"/>
      <c r="Z31" s="492"/>
      <c r="AA31" s="492"/>
      <c r="AB31" s="530">
        <f>SUM(C31:AA31)</f>
        <v>29.875</v>
      </c>
      <c r="AC31" s="36">
        <f>LARGE(C31:AA31,1)+LARGE(C31:AA31,2)+LARGE(C31:AA31,3)+LARGE(C31:AA31,4)</f>
        <v>23.875</v>
      </c>
      <c r="AD31" s="475">
        <f t="shared" si="1"/>
        <v>25</v>
      </c>
    </row>
    <row r="32" spans="1:34" s="33" customFormat="1">
      <c r="A32" s="17">
        <f t="shared" si="2"/>
        <v>26</v>
      </c>
      <c r="B32" s="482" t="s">
        <v>227</v>
      </c>
      <c r="C32" s="492"/>
      <c r="D32" s="477"/>
      <c r="E32" s="496"/>
      <c r="F32" s="477">
        <f>3*1.1</f>
        <v>3.3000000000000003</v>
      </c>
      <c r="G32" s="13"/>
      <c r="H32" s="496"/>
      <c r="I32" s="477">
        <f>8.5*0.85</f>
        <v>7.2249999999999996</v>
      </c>
      <c r="J32" s="496"/>
      <c r="K32" s="477"/>
      <c r="L32" s="496"/>
      <c r="M32" s="508"/>
      <c r="N32" s="503"/>
      <c r="O32" s="508"/>
      <c r="P32" s="14"/>
      <c r="Q32" s="14"/>
      <c r="R32" s="503"/>
      <c r="S32" s="512">
        <v>5.5</v>
      </c>
      <c r="T32" s="19"/>
      <c r="U32" s="19"/>
      <c r="V32" s="518"/>
      <c r="W32" s="486">
        <v>5.5</v>
      </c>
      <c r="X32" s="18"/>
      <c r="Y32" s="522"/>
      <c r="Z32" s="492">
        <f>5*1.22</f>
        <v>6.1</v>
      </c>
      <c r="AA32" s="492"/>
      <c r="AB32" s="530">
        <f>SUM(C32:AA32)</f>
        <v>27.625</v>
      </c>
      <c r="AC32" s="36">
        <f>LARGE(C32:AA32,1)+LARGE(C32:AA32,2)+LARGE(C32:AA32,3)+LARGE(C32:AA32,4)</f>
        <v>24.324999999999999</v>
      </c>
      <c r="AD32" s="475">
        <f t="shared" si="1"/>
        <v>26</v>
      </c>
    </row>
    <row r="33" spans="1:30" s="33" customFormat="1">
      <c r="A33" s="17">
        <f t="shared" si="2"/>
        <v>27</v>
      </c>
      <c r="B33" s="482" t="s">
        <v>137</v>
      </c>
      <c r="C33" s="492"/>
      <c r="D33" s="477"/>
      <c r="E33" s="496"/>
      <c r="F33" s="477"/>
      <c r="G33" s="14"/>
      <c r="H33" s="503"/>
      <c r="I33" s="477"/>
      <c r="J33" s="496"/>
      <c r="K33" s="477"/>
      <c r="L33" s="496"/>
      <c r="M33" s="508">
        <v>4</v>
      </c>
      <c r="N33" s="503"/>
      <c r="O33" s="508">
        <v>6.5</v>
      </c>
      <c r="P33" s="14">
        <v>4.5</v>
      </c>
      <c r="Q33" s="14">
        <v>4</v>
      </c>
      <c r="R33" s="503"/>
      <c r="S33" s="512"/>
      <c r="T33" s="19"/>
      <c r="U33" s="19"/>
      <c r="V33" s="518"/>
      <c r="W33" s="486">
        <v>6.5</v>
      </c>
      <c r="X33" s="18">
        <v>2</v>
      </c>
      <c r="Y33" s="522"/>
      <c r="Z33" s="492"/>
      <c r="AA33" s="492"/>
      <c r="AB33" s="530">
        <f>SUM(C33:AA33)</f>
        <v>27.5</v>
      </c>
      <c r="AC33" s="23">
        <f>LARGE(C33:AA33,1)+LARGE(C33:AA33,2)+LARGE(C33:AA33,3)+LARGE(C33:AA33,4)</f>
        <v>21.5</v>
      </c>
      <c r="AD33" s="475">
        <f t="shared" si="1"/>
        <v>27</v>
      </c>
    </row>
    <row r="34" spans="1:30" s="33" customFormat="1">
      <c r="A34" s="17">
        <f t="shared" si="2"/>
        <v>28</v>
      </c>
      <c r="B34" s="482" t="s">
        <v>239</v>
      </c>
      <c r="C34" s="492"/>
      <c r="D34" s="477"/>
      <c r="E34" s="496"/>
      <c r="F34" s="477">
        <f>0*1.1</f>
        <v>0</v>
      </c>
      <c r="G34" s="14"/>
      <c r="H34" s="503"/>
      <c r="I34" s="477"/>
      <c r="J34" s="496"/>
      <c r="K34" s="477"/>
      <c r="L34" s="496"/>
      <c r="M34" s="508">
        <v>7</v>
      </c>
      <c r="N34" s="503">
        <v>5.5</v>
      </c>
      <c r="O34" s="508"/>
      <c r="P34" s="14"/>
      <c r="Q34" s="14"/>
      <c r="R34" s="503"/>
      <c r="S34" s="512">
        <v>6.5</v>
      </c>
      <c r="T34" s="19"/>
      <c r="U34" s="19"/>
      <c r="V34" s="518"/>
      <c r="W34" s="486">
        <v>5</v>
      </c>
      <c r="X34" s="18"/>
      <c r="Y34" s="522"/>
      <c r="Z34" s="492">
        <f>2.5*1.22</f>
        <v>3.05</v>
      </c>
      <c r="AA34" s="492"/>
      <c r="AB34" s="530">
        <f>SUM(C34:AA34)</f>
        <v>27.05</v>
      </c>
      <c r="AC34" s="36">
        <f>LARGE(C34:AA34,1)+LARGE(C34:AA34,2)+LARGE(C34:AA34,3)+LARGE(C34:AA34,4)</f>
        <v>24</v>
      </c>
      <c r="AD34" s="475">
        <f t="shared" si="1"/>
        <v>28</v>
      </c>
    </row>
    <row r="35" spans="1:30" s="33" customFormat="1">
      <c r="A35" s="17">
        <f t="shared" si="2"/>
        <v>29</v>
      </c>
      <c r="B35" s="482" t="s">
        <v>67</v>
      </c>
      <c r="C35" s="492"/>
      <c r="D35" s="477"/>
      <c r="E35" s="496"/>
      <c r="F35" s="477">
        <f>5.5*1.1</f>
        <v>6.0500000000000007</v>
      </c>
      <c r="G35" s="14">
        <f>2.5*1.1</f>
        <v>2.75</v>
      </c>
      <c r="H35" s="503"/>
      <c r="I35" s="502"/>
      <c r="J35" s="496"/>
      <c r="K35" s="477"/>
      <c r="L35" s="496"/>
      <c r="M35" s="508"/>
      <c r="N35" s="503"/>
      <c r="O35" s="508">
        <v>5</v>
      </c>
      <c r="P35" s="189">
        <v>2.5</v>
      </c>
      <c r="Q35" s="14"/>
      <c r="R35" s="503"/>
      <c r="S35" s="512">
        <v>4</v>
      </c>
      <c r="T35" s="19"/>
      <c r="U35" s="19"/>
      <c r="V35" s="518"/>
      <c r="W35" s="486">
        <v>5</v>
      </c>
      <c r="X35" s="18"/>
      <c r="Y35" s="522"/>
      <c r="Z35" s="492"/>
      <c r="AA35" s="492"/>
      <c r="AB35" s="530">
        <f>SUM(C35:AA35)</f>
        <v>25.3</v>
      </c>
      <c r="AC35" s="36">
        <f>LARGE(C35:AA35,1)+LARGE(C35:AA35,2)+LARGE(C35:AA35,3)+LARGE(C35:AA35,4)</f>
        <v>20.05</v>
      </c>
      <c r="AD35" s="475">
        <f t="shared" si="1"/>
        <v>29</v>
      </c>
    </row>
    <row r="36" spans="1:30" s="33" customFormat="1">
      <c r="A36" s="17">
        <f t="shared" si="2"/>
        <v>30</v>
      </c>
      <c r="B36" s="482" t="s">
        <v>224</v>
      </c>
      <c r="C36" s="492"/>
      <c r="D36" s="477"/>
      <c r="E36" s="496"/>
      <c r="F36" s="477"/>
      <c r="G36" s="14"/>
      <c r="H36" s="503"/>
      <c r="I36" s="477">
        <f>8.5*0.85</f>
        <v>7.2249999999999996</v>
      </c>
      <c r="J36" s="496"/>
      <c r="K36" s="477"/>
      <c r="L36" s="496"/>
      <c r="M36" s="508">
        <v>5</v>
      </c>
      <c r="N36" s="503"/>
      <c r="O36" s="508"/>
      <c r="P36" s="14"/>
      <c r="Q36" s="14"/>
      <c r="R36" s="503"/>
      <c r="S36" s="512">
        <v>6</v>
      </c>
      <c r="T36" s="19">
        <v>4</v>
      </c>
      <c r="U36" s="19">
        <v>2.5</v>
      </c>
      <c r="V36" s="518"/>
      <c r="W36" s="486"/>
      <c r="X36" s="18"/>
      <c r="Y36" s="522"/>
      <c r="Z36" s="492"/>
      <c r="AA36" s="492"/>
      <c r="AB36" s="530">
        <f>SUM(C36:AA36)</f>
        <v>24.725000000000001</v>
      </c>
      <c r="AC36" s="36">
        <f>LARGE(C36:AA36,1)+LARGE(C36:AA36,2)+LARGE(C36:AA36,3)+LARGE(C36:AA36,4)</f>
        <v>22.225000000000001</v>
      </c>
      <c r="AD36" s="475">
        <f t="shared" si="1"/>
        <v>30</v>
      </c>
    </row>
    <row r="37" spans="1:30" s="33" customFormat="1">
      <c r="A37" s="17">
        <f t="shared" si="2"/>
        <v>31</v>
      </c>
      <c r="B37" s="482" t="s">
        <v>228</v>
      </c>
      <c r="C37" s="492"/>
      <c r="D37" s="477"/>
      <c r="E37" s="496"/>
      <c r="F37" s="477"/>
      <c r="G37" s="14"/>
      <c r="H37" s="503"/>
      <c r="I37" s="477">
        <f>3.5*0.85</f>
        <v>2.9750000000000001</v>
      </c>
      <c r="J37" s="496"/>
      <c r="K37" s="477"/>
      <c r="L37" s="496"/>
      <c r="M37" s="508">
        <v>7</v>
      </c>
      <c r="N37" s="503"/>
      <c r="O37" s="508">
        <v>6</v>
      </c>
      <c r="P37" s="14">
        <v>5</v>
      </c>
      <c r="Q37" s="14"/>
      <c r="R37" s="503"/>
      <c r="S37" s="512">
        <v>3.5</v>
      </c>
      <c r="T37" s="19"/>
      <c r="U37" s="19"/>
      <c r="V37" s="518"/>
      <c r="W37" s="486"/>
      <c r="X37" s="18"/>
      <c r="Y37" s="522"/>
      <c r="Z37" s="492"/>
      <c r="AA37" s="492"/>
      <c r="AB37" s="530">
        <f>SUM(C37:AA37)</f>
        <v>24.475000000000001</v>
      </c>
      <c r="AC37" s="23">
        <f>LARGE(C37:AA37,1)+LARGE(C37:AA37,2)+LARGE(C37:AA37,3)+LARGE(C37:AA37,4)</f>
        <v>21.5</v>
      </c>
      <c r="AD37" s="475">
        <f t="shared" si="1"/>
        <v>31</v>
      </c>
    </row>
    <row r="38" spans="1:30" s="33" customFormat="1">
      <c r="A38" s="17">
        <f t="shared" si="2"/>
        <v>32</v>
      </c>
      <c r="B38" s="482" t="s">
        <v>217</v>
      </c>
      <c r="C38" s="492"/>
      <c r="D38" s="477"/>
      <c r="E38" s="496"/>
      <c r="F38" s="477"/>
      <c r="G38" s="14"/>
      <c r="H38" s="503"/>
      <c r="I38" s="477"/>
      <c r="J38" s="496"/>
      <c r="K38" s="477"/>
      <c r="L38" s="496"/>
      <c r="M38" s="508">
        <v>4.5</v>
      </c>
      <c r="N38" s="503"/>
      <c r="O38" s="508"/>
      <c r="P38" s="14">
        <v>5</v>
      </c>
      <c r="Q38" s="14">
        <v>5</v>
      </c>
      <c r="R38" s="503"/>
      <c r="S38" s="512">
        <v>5.5</v>
      </c>
      <c r="T38" s="19">
        <v>4</v>
      </c>
      <c r="U38" s="19"/>
      <c r="V38" s="518"/>
      <c r="W38" s="486"/>
      <c r="X38" s="469"/>
      <c r="Y38" s="522"/>
      <c r="Z38" s="492"/>
      <c r="AA38" s="492"/>
      <c r="AB38" s="530">
        <f>SUM(C38:AA38)</f>
        <v>24</v>
      </c>
      <c r="AC38" s="36">
        <f>LARGE(C38:AA38,1)+LARGE(C38:AA38,2)+LARGE(C38:AA38,3)+LARGE(C38:AA38,4)</f>
        <v>20</v>
      </c>
      <c r="AD38" s="475">
        <f t="shared" si="1"/>
        <v>32</v>
      </c>
    </row>
    <row r="39" spans="1:30" s="33" customFormat="1">
      <c r="A39" s="17">
        <f t="shared" si="2"/>
        <v>33</v>
      </c>
      <c r="B39" s="489" t="s">
        <v>136</v>
      </c>
      <c r="C39" s="494"/>
      <c r="D39" s="487"/>
      <c r="E39" s="501"/>
      <c r="F39" s="487"/>
      <c r="G39" s="192"/>
      <c r="H39" s="505"/>
      <c r="I39" s="487"/>
      <c r="J39" s="501"/>
      <c r="K39" s="487"/>
      <c r="L39" s="501"/>
      <c r="M39" s="513">
        <v>3.5</v>
      </c>
      <c r="N39" s="505"/>
      <c r="O39" s="513"/>
      <c r="P39" s="192"/>
      <c r="Q39" s="192"/>
      <c r="R39" s="505"/>
      <c r="S39" s="517">
        <v>4.5</v>
      </c>
      <c r="T39" s="470">
        <v>3</v>
      </c>
      <c r="U39" s="470"/>
      <c r="V39" s="520"/>
      <c r="W39" s="519">
        <v>4.5</v>
      </c>
      <c r="X39" s="471">
        <v>4.5</v>
      </c>
      <c r="Y39" s="525">
        <v>4</v>
      </c>
      <c r="Z39" s="494"/>
      <c r="AA39" s="494"/>
      <c r="AB39" s="535">
        <f>SUM(C39:AA39)</f>
        <v>24</v>
      </c>
      <c r="AC39" s="196">
        <f>LARGE(C39:AA39,1)+LARGE(C39:AA39,2)+LARGE(C39:AA39,3)+LARGE(C39:AA39,4)</f>
        <v>17.5</v>
      </c>
      <c r="AD39" s="475">
        <f t="shared" si="1"/>
        <v>33</v>
      </c>
    </row>
    <row r="40" spans="1:30" s="33" customFormat="1">
      <c r="A40" s="17">
        <f t="shared" si="2"/>
        <v>34</v>
      </c>
      <c r="B40" s="482" t="s">
        <v>241</v>
      </c>
      <c r="C40" s="492"/>
      <c r="D40" s="477"/>
      <c r="E40" s="496"/>
      <c r="F40" s="477"/>
      <c r="G40" s="14"/>
      <c r="H40" s="503"/>
      <c r="I40" s="502"/>
      <c r="J40" s="496"/>
      <c r="K40" s="477"/>
      <c r="L40" s="496"/>
      <c r="M40" s="508"/>
      <c r="N40" s="503"/>
      <c r="O40" s="508"/>
      <c r="P40" s="14"/>
      <c r="Q40" s="14"/>
      <c r="R40" s="503"/>
      <c r="S40" s="512">
        <v>6</v>
      </c>
      <c r="T40" s="19">
        <v>4</v>
      </c>
      <c r="U40" s="19">
        <v>3</v>
      </c>
      <c r="V40" s="518">
        <v>2</v>
      </c>
      <c r="W40" s="486">
        <v>4.5</v>
      </c>
      <c r="X40" s="18">
        <v>3</v>
      </c>
      <c r="Y40" s="522"/>
      <c r="Z40" s="492"/>
      <c r="AA40" s="492"/>
      <c r="AB40" s="530">
        <f>SUM(C40:AA40)</f>
        <v>22.5</v>
      </c>
      <c r="AC40" s="193">
        <f>LARGE(C40:AA40,1)+LARGE(C40:AA40,2)+LARGE(C40:AA40,3)+LARGE(C40:AA40,4)</f>
        <v>17.5</v>
      </c>
      <c r="AD40" s="475">
        <f t="shared" si="1"/>
        <v>34</v>
      </c>
    </row>
    <row r="41" spans="1:30" s="33" customFormat="1">
      <c r="A41" s="17">
        <f t="shared" si="2"/>
        <v>35</v>
      </c>
      <c r="B41" s="482" t="s">
        <v>221</v>
      </c>
      <c r="C41" s="492"/>
      <c r="D41" s="477"/>
      <c r="E41" s="496"/>
      <c r="F41" s="477"/>
      <c r="G41" s="14"/>
      <c r="H41" s="503"/>
      <c r="I41" s="477"/>
      <c r="J41" s="496"/>
      <c r="K41" s="477"/>
      <c r="L41" s="496"/>
      <c r="M41" s="508">
        <v>5</v>
      </c>
      <c r="N41" s="503"/>
      <c r="O41" s="508">
        <v>5.5</v>
      </c>
      <c r="P41" s="14">
        <v>4.5</v>
      </c>
      <c r="Q41" s="14"/>
      <c r="R41" s="503"/>
      <c r="S41" s="512"/>
      <c r="T41" s="19"/>
      <c r="U41" s="19"/>
      <c r="V41" s="518"/>
      <c r="W41" s="486">
        <v>5</v>
      </c>
      <c r="X41" s="18"/>
      <c r="Y41" s="522"/>
      <c r="Z41" s="492"/>
      <c r="AA41" s="492"/>
      <c r="AB41" s="530">
        <f>SUM(C41:AA41)</f>
        <v>20</v>
      </c>
      <c r="AC41" s="193">
        <f>LARGE(C41:AA41,1)+LARGE(C41:AA41,2)+LARGE(C41:AA41,3)+LARGE(C41:AA41,4)</f>
        <v>20</v>
      </c>
      <c r="AD41" s="475">
        <f t="shared" si="1"/>
        <v>35</v>
      </c>
    </row>
    <row r="42" spans="1:30" ht="18.75" customHeight="1">
      <c r="A42" s="17">
        <f t="shared" si="2"/>
        <v>36</v>
      </c>
      <c r="B42" s="482" t="s">
        <v>238</v>
      </c>
      <c r="C42" s="492"/>
      <c r="D42" s="477"/>
      <c r="E42" s="496"/>
      <c r="F42" s="477"/>
      <c r="G42" s="14"/>
      <c r="H42" s="503"/>
      <c r="I42" s="477"/>
      <c r="J42" s="496"/>
      <c r="K42" s="477"/>
      <c r="L42" s="496"/>
      <c r="M42" s="508"/>
      <c r="N42" s="503"/>
      <c r="O42" s="508">
        <v>5</v>
      </c>
      <c r="P42" s="14">
        <v>4</v>
      </c>
      <c r="Q42" s="14">
        <v>3</v>
      </c>
      <c r="R42" s="503"/>
      <c r="S42" s="512">
        <v>2</v>
      </c>
      <c r="T42" s="19"/>
      <c r="U42" s="19"/>
      <c r="V42" s="518"/>
      <c r="W42" s="486">
        <v>2.5</v>
      </c>
      <c r="X42" s="18"/>
      <c r="Y42" s="522"/>
      <c r="Z42" s="492"/>
      <c r="AA42" s="492"/>
      <c r="AB42" s="530">
        <f>SUM(C42:AA42)</f>
        <v>16.5</v>
      </c>
      <c r="AC42" s="193">
        <f>LARGE(C42:AA42,1)+LARGE(C42:AA42,2)+LARGE(C42:AA42,3)+LARGE(C42:AA42,4)</f>
        <v>14.5</v>
      </c>
      <c r="AD42" s="475">
        <f t="shared" si="1"/>
        <v>36</v>
      </c>
    </row>
    <row r="44" spans="1:30" s="191" customFormat="1">
      <c r="A44" s="190"/>
      <c r="B44" s="3" t="s">
        <v>11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474"/>
      <c r="AC44" s="3"/>
      <c r="AD44" s="3"/>
    </row>
    <row r="46" spans="1:30">
      <c r="B46" s="25" t="s">
        <v>40</v>
      </c>
    </row>
    <row r="47" spans="1:30" ht="16.5" customHeight="1">
      <c r="B47" s="2" t="s">
        <v>236</v>
      </c>
    </row>
    <row r="48" spans="1:30" ht="12.75" customHeight="1">
      <c r="B48" s="24" t="s">
        <v>41</v>
      </c>
    </row>
    <row r="49" spans="2:30" s="33" customFormat="1" ht="18.75" customHeight="1">
      <c r="B49" s="1" t="s">
        <v>441</v>
      </c>
      <c r="C49" s="159"/>
      <c r="D49" s="159"/>
      <c r="E49" s="159"/>
      <c r="F49" s="159"/>
      <c r="G49" s="159"/>
      <c r="H49" s="159"/>
      <c r="AB49" s="473"/>
      <c r="AD49" s="1"/>
    </row>
    <row r="50" spans="2:30">
      <c r="B50" s="1" t="s">
        <v>442</v>
      </c>
      <c r="C50" s="159"/>
      <c r="D50" s="159"/>
      <c r="E50" s="159"/>
      <c r="F50" s="159"/>
      <c r="G50" s="159"/>
      <c r="H50" s="159"/>
    </row>
    <row r="51" spans="2:30">
      <c r="B51" s="1" t="s">
        <v>443</v>
      </c>
      <c r="C51" s="159"/>
      <c r="D51" s="159"/>
      <c r="E51" s="159"/>
      <c r="F51" s="159"/>
      <c r="G51" s="159"/>
      <c r="H51" s="159"/>
    </row>
    <row r="52" spans="2:30">
      <c r="B52" s="159"/>
      <c r="C52" s="159"/>
      <c r="D52" s="159"/>
      <c r="E52" s="159"/>
      <c r="F52" s="159"/>
      <c r="G52" s="159"/>
      <c r="H52" s="159"/>
    </row>
    <row r="53" spans="2:30">
      <c r="B53" s="159"/>
      <c r="C53" s="159"/>
      <c r="D53" s="159"/>
      <c r="E53" s="159"/>
      <c r="F53" s="159"/>
      <c r="G53" s="159"/>
      <c r="H53" s="159"/>
    </row>
    <row r="54" spans="2:30">
      <c r="B54" s="159"/>
      <c r="C54" s="159"/>
      <c r="D54" s="159"/>
      <c r="E54" s="159"/>
      <c r="F54" s="159"/>
      <c r="G54" s="159"/>
      <c r="H54" s="159"/>
    </row>
  </sheetData>
  <protectedRanges>
    <protectedRange sqref="B9:B10" name="Diapazons1"/>
  </protectedRanges>
  <sortState ref="A7:AQ52">
    <sortCondition ref="AC7:AC13"/>
  </sortState>
  <mergeCells count="13">
    <mergeCell ref="B4:B5"/>
    <mergeCell ref="M4:AA4"/>
    <mergeCell ref="AD4:AD5"/>
    <mergeCell ref="D5:E5"/>
    <mergeCell ref="F5:H5"/>
    <mergeCell ref="M5:N5"/>
    <mergeCell ref="S5:V5"/>
    <mergeCell ref="AC4:AC5"/>
    <mergeCell ref="C4:L4"/>
    <mergeCell ref="AB4:AB5"/>
    <mergeCell ref="O5:R5"/>
    <mergeCell ref="I5:L5"/>
    <mergeCell ref="W5:Y5"/>
  </mergeCells>
  <phoneticPr fontId="1" type="noConversion"/>
  <pageMargins left="0.55118110236220474" right="0" top="0.78740157480314965" bottom="0" header="0" footer="0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M29"/>
  <sheetViews>
    <sheetView zoomScale="75" zoomScaleNormal="75" workbookViewId="0">
      <selection activeCell="AN28" sqref="AN28"/>
    </sheetView>
  </sheetViews>
  <sheetFormatPr defaultRowHeight="12.75" outlineLevelCol="1"/>
  <cols>
    <col min="1" max="1" width="4.85546875" style="33" customWidth="1"/>
    <col min="2" max="2" width="18.140625" style="33" bestFit="1" customWidth="1"/>
    <col min="3" max="3" width="3.28515625" style="33" hidden="1" customWidth="1"/>
    <col min="4" max="4" width="6.140625" style="33" hidden="1" customWidth="1"/>
    <col min="5" max="5" width="20.5703125" style="33" bestFit="1" customWidth="1"/>
    <col min="6" max="6" width="3.140625" style="33" customWidth="1"/>
    <col min="7" max="29" width="2.7109375" style="33" customWidth="1"/>
    <col min="30" max="34" width="7.42578125" style="33" customWidth="1"/>
    <col min="35" max="35" width="6.7109375" style="33" hidden="1" customWidth="1"/>
    <col min="36" max="36" width="6.7109375" style="47" customWidth="1" outlineLevel="1"/>
    <col min="37" max="37" width="5.5703125" style="33" customWidth="1"/>
    <col min="38" max="38" width="4.140625" style="200" customWidth="1"/>
    <col min="39" max="39" width="9.140625" style="33"/>
    <col min="40" max="40" width="11.85546875" style="33" customWidth="1"/>
    <col min="41" max="50" width="8" style="20" customWidth="1" outlineLevel="1"/>
    <col min="51" max="52" width="9.140625" style="20" customWidth="1" outlineLevel="1"/>
    <col min="53" max="53" width="9.140625" style="20" customWidth="1"/>
    <col min="54" max="16384" width="9.140625" style="33"/>
  </cols>
  <sheetData>
    <row r="1" spans="1:53" ht="23.25">
      <c r="A1" s="253" t="s">
        <v>242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186"/>
      <c r="AF1" s="186"/>
      <c r="AG1" s="186"/>
      <c r="AH1" s="186"/>
      <c r="AI1" s="186"/>
      <c r="AJ1" s="147"/>
      <c r="AK1" s="33">
        <v>50</v>
      </c>
      <c r="AL1" s="200" t="s">
        <v>43</v>
      </c>
      <c r="AN1" s="148" t="s">
        <v>243</v>
      </c>
    </row>
    <row r="2" spans="1:53">
      <c r="A2" s="254" t="s">
        <v>244</v>
      </c>
      <c r="B2" s="254"/>
      <c r="C2" s="254"/>
      <c r="D2" s="254"/>
      <c r="E2" s="254"/>
      <c r="F2" s="254"/>
      <c r="G2" s="254"/>
      <c r="H2" s="254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AD2" s="143"/>
      <c r="AE2" s="143"/>
      <c r="AF2" s="143"/>
      <c r="AG2" s="143"/>
      <c r="AH2" s="143"/>
      <c r="AI2" s="143"/>
      <c r="AJ2" s="48"/>
      <c r="AK2" s="33">
        <f>MAX(AD4:AD27)</f>
        <v>16</v>
      </c>
      <c r="AL2" s="200" t="s">
        <v>42</v>
      </c>
    </row>
    <row r="3" spans="1:53" s="149" customFormat="1" ht="16.5" thickBot="1">
      <c r="A3" s="150" t="s">
        <v>7</v>
      </c>
      <c r="B3" s="151" t="s">
        <v>142</v>
      </c>
      <c r="C3" s="152" t="s">
        <v>45</v>
      </c>
      <c r="D3" s="153" t="s">
        <v>143</v>
      </c>
      <c r="E3" s="153" t="s">
        <v>66</v>
      </c>
      <c r="F3" s="255">
        <v>1</v>
      </c>
      <c r="G3" s="256"/>
      <c r="H3" s="257">
        <v>2</v>
      </c>
      <c r="I3" s="258"/>
      <c r="J3" s="257">
        <v>3</v>
      </c>
      <c r="K3" s="258"/>
      <c r="L3" s="257">
        <v>4</v>
      </c>
      <c r="M3" s="258"/>
      <c r="N3" s="257">
        <v>5</v>
      </c>
      <c r="O3" s="258"/>
      <c r="P3" s="257">
        <v>6</v>
      </c>
      <c r="Q3" s="258"/>
      <c r="R3" s="257">
        <v>7</v>
      </c>
      <c r="S3" s="258"/>
      <c r="T3" s="257">
        <v>8</v>
      </c>
      <c r="U3" s="258"/>
      <c r="V3" s="257">
        <v>9</v>
      </c>
      <c r="W3" s="258"/>
      <c r="X3" s="257">
        <v>10</v>
      </c>
      <c r="Y3" s="258"/>
      <c r="Z3" s="257">
        <v>11</v>
      </c>
      <c r="AA3" s="258"/>
      <c r="AB3" s="257">
        <v>12</v>
      </c>
      <c r="AC3" s="258"/>
      <c r="AD3" s="22" t="s">
        <v>20</v>
      </c>
      <c r="AE3" s="22" t="s">
        <v>245</v>
      </c>
      <c r="AF3" s="22" t="s">
        <v>245</v>
      </c>
      <c r="AG3" s="22" t="s">
        <v>246</v>
      </c>
      <c r="AH3" s="22" t="s">
        <v>246</v>
      </c>
      <c r="AI3" s="22" t="s">
        <v>27</v>
      </c>
      <c r="AJ3" s="22" t="s">
        <v>144</v>
      </c>
      <c r="AK3" s="22"/>
      <c r="AL3" s="201"/>
      <c r="AO3" s="20">
        <v>1</v>
      </c>
      <c r="AP3" s="20">
        <v>2</v>
      </c>
      <c r="AQ3" s="20">
        <v>3</v>
      </c>
      <c r="AR3" s="20">
        <v>4</v>
      </c>
      <c r="AS3" s="20">
        <v>5</v>
      </c>
      <c r="AT3" s="20">
        <v>6</v>
      </c>
      <c r="AU3" s="20">
        <v>7</v>
      </c>
      <c r="AV3" s="20">
        <v>8</v>
      </c>
      <c r="AW3" s="20">
        <v>9</v>
      </c>
      <c r="AX3" s="20">
        <v>10</v>
      </c>
      <c r="AY3" s="20">
        <v>11</v>
      </c>
      <c r="AZ3" s="20">
        <v>12</v>
      </c>
      <c r="BA3" s="154"/>
    </row>
    <row r="4" spans="1:53" ht="15.75" customHeight="1">
      <c r="A4" s="231">
        <v>1</v>
      </c>
      <c r="B4" s="250" t="s">
        <v>68</v>
      </c>
      <c r="C4" s="235"/>
      <c r="D4" s="235"/>
      <c r="E4" s="235" t="s">
        <v>247</v>
      </c>
      <c r="F4" s="58">
        <v>0</v>
      </c>
      <c r="G4" s="49" t="s">
        <v>48</v>
      </c>
      <c r="H4" s="252">
        <f>IF(H5&gt;3,"2")+IF(H5=3,"1")+IF(H5&lt;3,"0")</f>
        <v>1</v>
      </c>
      <c r="I4" s="237"/>
      <c r="J4" s="252">
        <f>IF(J5&gt;3,"2")+IF(J5=3,"1")+IF(J5&lt;3,"0")</f>
        <v>0</v>
      </c>
      <c r="K4" s="237"/>
      <c r="L4" s="252">
        <f>IF(L5&gt;3,"2")+IF(L5=3,"1")+IF(L5&lt;3,"0")</f>
        <v>1</v>
      </c>
      <c r="M4" s="237"/>
      <c r="N4" s="252">
        <f>IF(N5&gt;3,"2")+IF(N5=3,"1")+IF(N5&lt;3,"0")</f>
        <v>2</v>
      </c>
      <c r="O4" s="237"/>
      <c r="P4" s="252">
        <f>IF(P5&gt;3,"2")+IF(P5=3,"1")+IF(P5&lt;3,"0")</f>
        <v>1</v>
      </c>
      <c r="Q4" s="237"/>
      <c r="R4" s="252">
        <f>IF(R5&gt;3,"2")+IF(R5=3,"1")+IF(R5&lt;3,"0")</f>
        <v>1</v>
      </c>
      <c r="S4" s="237"/>
      <c r="T4" s="252">
        <f>IF(T5&gt;3,"2")+IF(T5=3,"1")+IF(T5&lt;3,"0")</f>
        <v>0</v>
      </c>
      <c r="U4" s="237"/>
      <c r="V4" s="252">
        <f>IF(V5&gt;3,"2")+IF(V5=3,"1")+IF(V5&lt;3,"0")</f>
        <v>2</v>
      </c>
      <c r="W4" s="237"/>
      <c r="X4" s="252">
        <f>IF(X5&gt;3,"2")+IF(X5=3,"1")+IF(X5&lt;3,"0")</f>
        <v>1</v>
      </c>
      <c r="Y4" s="237"/>
      <c r="Z4" s="252">
        <f>IF(Z5&gt;3,"2")+IF(Z5=3,"1")+IF(Z5&lt;3,"0")</f>
        <v>2</v>
      </c>
      <c r="AA4" s="237"/>
      <c r="AB4" s="252">
        <f>IF(AB5&gt;3,"2")+IF(AB5=3,"1")+IF(AB5&lt;3,"0")</f>
        <v>0</v>
      </c>
      <c r="AC4" s="237"/>
      <c r="AD4" s="238">
        <f>SUM(H4:AC4)</f>
        <v>11</v>
      </c>
      <c r="AE4" s="238"/>
      <c r="AF4" s="238"/>
      <c r="AG4" s="240" t="s">
        <v>246</v>
      </c>
      <c r="AH4" s="238">
        <v>4</v>
      </c>
      <c r="AI4" s="231">
        <f>RANK(AD4,$AD$4:$AD$27)</f>
        <v>8</v>
      </c>
      <c r="AJ4" s="184">
        <f>AO28</f>
        <v>-10</v>
      </c>
      <c r="AK4" s="242"/>
      <c r="AO4" s="229">
        <v>0</v>
      </c>
      <c r="AP4" s="227">
        <f>IF(H4=1,"0")+IF(I5=4,$AD4)+IF(H4=2,-$AD4)</f>
        <v>0</v>
      </c>
      <c r="AQ4" s="227">
        <f>IF(J4=1,"0")+IF(K5=4,$AD4)+IF(J4=2,-$AD4)</f>
        <v>11</v>
      </c>
      <c r="AR4" s="227">
        <f>IF(L4=1,"0")+IF(M5=4,$AD4)+IF(L4=2,-$AD4)</f>
        <v>0</v>
      </c>
      <c r="AS4" s="227">
        <f>IF(N4=1,"0")+IF(O5=4,$AD4)+IF(N4=2,-$AD4)</f>
        <v>-11</v>
      </c>
      <c r="AT4" s="227">
        <f>IF(P4=1,"0")+IF(Q5=4,$AD4)+IF(P4=2,-$AD4)</f>
        <v>0</v>
      </c>
      <c r="AU4" s="227">
        <f>IF(R4=1,"0")+IF(S5=4,$AD4)+IF(R4=2,-$AD4)</f>
        <v>0</v>
      </c>
      <c r="AV4" s="227">
        <f>IF(T4=1,"0")+IF(U5=4,$AD4)+IF(T4=2,-$AD4)</f>
        <v>11</v>
      </c>
      <c r="AW4" s="227">
        <f>IF(V4=1,"0")+IF(W5=4,$AD4)+IF(V4=2,-$AD4)</f>
        <v>-11</v>
      </c>
      <c r="AX4" s="227">
        <f>IF(X4=1,"0")+IF(Y5=4,$AD4)+IF(X4=2,-$AD4)</f>
        <v>0</v>
      </c>
      <c r="AY4" s="227">
        <f>IF(Z4=1,"0")+IF(AA5=4,$AD4)+IF(Z4=2,-$AD4)</f>
        <v>-11</v>
      </c>
      <c r="AZ4" s="227">
        <f>IF(AB4=1,"0")+IF(AC5=4,$AD4)+IF(AB4=2,-$AD4)</f>
        <v>11</v>
      </c>
    </row>
    <row r="5" spans="1:53" ht="13.5" customHeight="1" thickBot="1">
      <c r="A5" s="232"/>
      <c r="B5" s="251"/>
      <c r="C5" s="217"/>
      <c r="D5" s="217"/>
      <c r="E5" s="217"/>
      <c r="F5" s="41"/>
      <c r="G5" s="42"/>
      <c r="H5" s="43">
        <v>3</v>
      </c>
      <c r="I5" s="31">
        <v>3</v>
      </c>
      <c r="J5" s="29">
        <v>2</v>
      </c>
      <c r="K5" s="31">
        <v>4</v>
      </c>
      <c r="L5" s="29">
        <v>3</v>
      </c>
      <c r="M5" s="31">
        <v>3</v>
      </c>
      <c r="N5" s="29">
        <v>4</v>
      </c>
      <c r="O5" s="31">
        <v>1</v>
      </c>
      <c r="P5" s="29">
        <v>3</v>
      </c>
      <c r="Q5" s="31">
        <v>3</v>
      </c>
      <c r="R5" s="29">
        <v>3</v>
      </c>
      <c r="S5" s="31">
        <v>3</v>
      </c>
      <c r="T5" s="29">
        <v>1</v>
      </c>
      <c r="U5" s="31">
        <v>4</v>
      </c>
      <c r="V5" s="29">
        <v>4</v>
      </c>
      <c r="W5" s="31">
        <v>2</v>
      </c>
      <c r="X5" s="29">
        <v>3</v>
      </c>
      <c r="Y5" s="31">
        <v>3</v>
      </c>
      <c r="Z5" s="155">
        <v>4</v>
      </c>
      <c r="AA5" s="156">
        <v>2</v>
      </c>
      <c r="AB5" s="155">
        <v>2</v>
      </c>
      <c r="AC5" s="156">
        <v>4</v>
      </c>
      <c r="AD5" s="239"/>
      <c r="AE5" s="239"/>
      <c r="AF5" s="239"/>
      <c r="AG5" s="241"/>
      <c r="AH5" s="239"/>
      <c r="AI5" s="232"/>
      <c r="AJ5" s="185">
        <f>(F5+H5+J5+L5+N5+P5+R5+T5+V5+X5+Z5+AB5)-(G5+I5+K5+M5+O5+Q5+S5+U5+W5+Y5+AA5+AC5)</f>
        <v>0</v>
      </c>
      <c r="AK5" s="243"/>
      <c r="AO5" s="230"/>
      <c r="AP5" s="228"/>
      <c r="AQ5" s="228"/>
      <c r="AR5" s="228"/>
      <c r="AS5" s="228"/>
      <c r="AT5" s="228"/>
      <c r="AU5" s="228"/>
      <c r="AV5" s="228"/>
      <c r="AW5" s="228"/>
      <c r="AX5" s="228"/>
      <c r="AY5" s="228"/>
      <c r="AZ5" s="228"/>
    </row>
    <row r="6" spans="1:53" ht="15.75" customHeight="1">
      <c r="A6" s="231">
        <v>2</v>
      </c>
      <c r="B6" s="459" t="s">
        <v>248</v>
      </c>
      <c r="C6" s="235"/>
      <c r="D6" s="235"/>
      <c r="E6" s="235" t="s">
        <v>247</v>
      </c>
      <c r="F6" s="248">
        <f>IF(F7&gt;3,"2")+IF(F7=3,"1")+IF(F7&lt;3,"0")</f>
        <v>1</v>
      </c>
      <c r="G6" s="249"/>
      <c r="H6" s="141"/>
      <c r="I6" s="142"/>
      <c r="J6" s="236">
        <f>IF(J7&gt;3,"2")+IF(J7=3,"1")+IF(J7&lt;3,"0")</f>
        <v>1</v>
      </c>
      <c r="K6" s="237"/>
      <c r="L6" s="236">
        <f>IF(L7&gt;3,"2")+IF(L7=3,"1")+IF(L7&lt;3,"0")</f>
        <v>1</v>
      </c>
      <c r="M6" s="237"/>
      <c r="N6" s="236">
        <f>IF(N7&gt;3,"2")+IF(N7=3,"1")+IF(N7&lt;3,"0")</f>
        <v>2</v>
      </c>
      <c r="O6" s="237"/>
      <c r="P6" s="236">
        <f>IF(P7&gt;3,"2")+IF(P7=3,"1")+IF(P7&lt;3,"0")</f>
        <v>1</v>
      </c>
      <c r="Q6" s="237"/>
      <c r="R6" s="236">
        <f>IF(R7&gt;3,"2")+IF(R7=3,"1")+IF(R7&lt;3,"0")</f>
        <v>2</v>
      </c>
      <c r="S6" s="237"/>
      <c r="T6" s="236">
        <f>IF(T7&gt;3,"2")+IF(T7=3,"1")+IF(T7&lt;3,"0")</f>
        <v>2</v>
      </c>
      <c r="U6" s="237"/>
      <c r="V6" s="236">
        <f>IF(V7&gt;3,"2")+IF(V7=3,"1")+IF(V7&lt;3,"0")</f>
        <v>2</v>
      </c>
      <c r="W6" s="237"/>
      <c r="X6" s="236">
        <f>IF(X7&gt;3,"2")+IF(X7=3,"1")+IF(X7&lt;3,"0")</f>
        <v>1</v>
      </c>
      <c r="Y6" s="237"/>
      <c r="Z6" s="236">
        <f>IF(Z7&gt;3,"2")+IF(Z7=3,"1")+IF(Z7&lt;3,"0")</f>
        <v>0</v>
      </c>
      <c r="AA6" s="237"/>
      <c r="AB6" s="236">
        <f>IF(AB7&gt;3,"2")+IF(AB7=3,"1")+IF(AB7&lt;3,"0")</f>
        <v>2</v>
      </c>
      <c r="AC6" s="237"/>
      <c r="AD6" s="259">
        <f t="shared" ref="AD6:AD26" si="0">SUM(F6:AC6)</f>
        <v>15</v>
      </c>
      <c r="AE6" s="244" t="s">
        <v>245</v>
      </c>
      <c r="AF6" s="457">
        <v>2</v>
      </c>
      <c r="AG6" s="238"/>
      <c r="AH6" s="238"/>
      <c r="AI6" s="231">
        <f>RANK(AD6,$AD$4:$AD$27)</f>
        <v>2</v>
      </c>
      <c r="AJ6" s="184">
        <f>AP28</f>
        <v>32</v>
      </c>
      <c r="AK6" s="242"/>
      <c r="AO6" s="227">
        <f>IF(F6=1,"0")+IF(G7=4,$AD6)+IF(F6=2,-$AD6)</f>
        <v>0</v>
      </c>
      <c r="AP6" s="229">
        <v>0</v>
      </c>
      <c r="AQ6" s="227">
        <f>IF(J6=1,"0")+IF(K7=4,$AD6)+IF(J6=2,-$AD6)</f>
        <v>0</v>
      </c>
      <c r="AR6" s="227">
        <f>IF(L6=1,"0")+IF(M7=4,$AD6)+IF(L6=2,-$AD6)</f>
        <v>0</v>
      </c>
      <c r="AS6" s="227">
        <f>IF(N6=1,"0")+IF(O7=4,$AD6)+IF(N6=2,-$AD6)</f>
        <v>-15</v>
      </c>
      <c r="AT6" s="227">
        <f>IF(P6=1,"0")+IF(Q7=4,$AD6)+IF(P6=2,-$AD6)</f>
        <v>0</v>
      </c>
      <c r="AU6" s="227">
        <f>IF(R6=1,"0")+IF(S7=4,$AD6)+IF(R6=2,-$AD6)</f>
        <v>-15</v>
      </c>
      <c r="AV6" s="227">
        <f>IF(T6=1,"0")+IF(U7=4,$AD6)+IF(T6=2,-$AD6)</f>
        <v>-15</v>
      </c>
      <c r="AW6" s="227">
        <f>IF(V6=1,"0")+IF(W7=4,$AD6)+IF(V6=2,-$AD6)</f>
        <v>-15</v>
      </c>
      <c r="AX6" s="227">
        <f>IF(X6=1,"0")+IF(Y7=4,$AD6)+IF(X6=2,-$AD6)</f>
        <v>0</v>
      </c>
      <c r="AY6" s="227">
        <f>IF(Z6=1,"0")+IF(AA7=4,$AD6)+IF(Z6=2,-$AD6)</f>
        <v>15</v>
      </c>
      <c r="AZ6" s="227">
        <f>IF(AB6=1,"0")+IF(AC7=4,$AD6)+IF(AB6=2,-$AD6)</f>
        <v>-15</v>
      </c>
    </row>
    <row r="7" spans="1:53" ht="12.75" customHeight="1">
      <c r="A7" s="232"/>
      <c r="B7" s="460"/>
      <c r="C7" s="217"/>
      <c r="D7" s="217"/>
      <c r="E7" s="217"/>
      <c r="F7" s="29">
        <v>3</v>
      </c>
      <c r="G7" s="31">
        <v>3</v>
      </c>
      <c r="H7" s="26"/>
      <c r="I7" s="28"/>
      <c r="J7" s="29">
        <v>3</v>
      </c>
      <c r="K7" s="31">
        <v>3</v>
      </c>
      <c r="L7" s="29">
        <v>3</v>
      </c>
      <c r="M7" s="31">
        <v>3</v>
      </c>
      <c r="N7" s="29">
        <v>4</v>
      </c>
      <c r="O7" s="31">
        <v>1</v>
      </c>
      <c r="P7" s="29">
        <v>3</v>
      </c>
      <c r="Q7" s="31">
        <v>3</v>
      </c>
      <c r="R7" s="29">
        <v>4</v>
      </c>
      <c r="S7" s="31">
        <v>2</v>
      </c>
      <c r="T7" s="29">
        <v>4</v>
      </c>
      <c r="U7" s="31">
        <v>2</v>
      </c>
      <c r="V7" s="29">
        <v>4</v>
      </c>
      <c r="W7" s="31">
        <v>1</v>
      </c>
      <c r="X7" s="29">
        <v>3</v>
      </c>
      <c r="Y7" s="31">
        <v>3</v>
      </c>
      <c r="Z7" s="29">
        <v>2</v>
      </c>
      <c r="AA7" s="31">
        <v>4</v>
      </c>
      <c r="AB7" s="155">
        <v>4</v>
      </c>
      <c r="AC7" s="156">
        <v>0</v>
      </c>
      <c r="AD7" s="260"/>
      <c r="AE7" s="245"/>
      <c r="AF7" s="458"/>
      <c r="AG7" s="239"/>
      <c r="AH7" s="239"/>
      <c r="AI7" s="232"/>
      <c r="AJ7" s="185">
        <f>(F7+H7+J7+L7+N7+P7+R7+T7+V7+X7+Z7+AB7)-(G7+I7+K7+M7+O7+Q7+S7+U7+W7+Y7+AA7+AC7)</f>
        <v>12</v>
      </c>
      <c r="AK7" s="243"/>
      <c r="AO7" s="228"/>
      <c r="AP7" s="230"/>
      <c r="AQ7" s="228"/>
      <c r="AR7" s="228"/>
      <c r="AS7" s="228"/>
      <c r="AT7" s="228"/>
      <c r="AU7" s="228"/>
      <c r="AV7" s="228"/>
      <c r="AW7" s="228"/>
      <c r="AX7" s="228"/>
      <c r="AY7" s="228"/>
      <c r="AZ7" s="228"/>
    </row>
    <row r="8" spans="1:53" ht="15.75" customHeight="1">
      <c r="A8" s="231">
        <v>3</v>
      </c>
      <c r="B8" s="467" t="s">
        <v>150</v>
      </c>
      <c r="C8" s="235"/>
      <c r="D8" s="235"/>
      <c r="E8" s="235" t="s">
        <v>151</v>
      </c>
      <c r="F8" s="236">
        <f>IF(F9&gt;3,"2")+IF(F9=3,"1")+IF(F9&lt;3,"0")</f>
        <v>2</v>
      </c>
      <c r="G8" s="237"/>
      <c r="H8" s="236">
        <f>IF(H9&gt;3,"2")+IF(H9=3,"1")+IF(H9&lt;3,"0")</f>
        <v>1</v>
      </c>
      <c r="I8" s="237"/>
      <c r="J8" s="141"/>
      <c r="K8" s="142"/>
      <c r="L8" s="236">
        <f>IF(L9&gt;3,"2")+IF(L9=3,"1")+IF(L9&lt;3,"0")</f>
        <v>1</v>
      </c>
      <c r="M8" s="237"/>
      <c r="N8" s="236">
        <f>IF(N9&gt;3,"2")+IF(N9=3,"1")+IF(N9&lt;3,"0")</f>
        <v>0</v>
      </c>
      <c r="O8" s="237"/>
      <c r="P8" s="236">
        <f>IF(P9&gt;3,"2")+IF(P9=3,"1")+IF(P9&lt;3,"0")</f>
        <v>2</v>
      </c>
      <c r="Q8" s="237"/>
      <c r="R8" s="236">
        <f>IF(R9&gt;3,"2")+IF(R9=3,"1")+IF(R9&lt;3,"0")</f>
        <v>2</v>
      </c>
      <c r="S8" s="237"/>
      <c r="T8" s="236">
        <f>IF(T9&gt;3,"2")+IF(T9=3,"1")+IF(T9&lt;3,"0")</f>
        <v>0</v>
      </c>
      <c r="U8" s="237"/>
      <c r="V8" s="236">
        <f>IF(V9&gt;3,"2")+IF(V9=3,"1")+IF(V9&lt;3,"0")</f>
        <v>2</v>
      </c>
      <c r="W8" s="237"/>
      <c r="X8" s="236">
        <f>IF(X9&gt;3,"2")+IF(X9=3,"1")+IF(X9&lt;3,"0")</f>
        <v>2</v>
      </c>
      <c r="Y8" s="237"/>
      <c r="Z8" s="236">
        <f>IF(Z9&gt;3,"2")+IF(Z9=3,"1")+IF(Z9&lt;3,"0")</f>
        <v>0</v>
      </c>
      <c r="AA8" s="237"/>
      <c r="AB8" s="236">
        <f>IF(AB9&gt;3,"2")+IF(AB9=3,"1")+IF(AB9&lt;3,"0")</f>
        <v>1</v>
      </c>
      <c r="AC8" s="237"/>
      <c r="AD8" s="238">
        <f t="shared" si="0"/>
        <v>13</v>
      </c>
      <c r="AE8" s="244" t="s">
        <v>245</v>
      </c>
      <c r="AF8" s="463">
        <v>3</v>
      </c>
      <c r="AG8" s="238"/>
      <c r="AH8" s="238"/>
      <c r="AI8" s="231">
        <f>RANK(AD8,$AD$4:$AD$27)</f>
        <v>4</v>
      </c>
      <c r="AJ8" s="184">
        <f>AQ28</f>
        <v>8</v>
      </c>
      <c r="AK8" s="242"/>
      <c r="AO8" s="227">
        <f>IF(F8=1,"0")+IF(G9=4,$AD8)+IF(F8=2,-$AD8)</f>
        <v>-13</v>
      </c>
      <c r="AP8" s="227">
        <f>IF(H8=1,"0")+IF(I9=4,$AD8)+IF(H8=2,-$AD8)</f>
        <v>0</v>
      </c>
      <c r="AQ8" s="229">
        <v>0</v>
      </c>
      <c r="AR8" s="227">
        <f>IF(L8=1,"0")+IF(M9=4,$AD8)+IF(L8=2,-$AD8)</f>
        <v>0</v>
      </c>
      <c r="AS8" s="227">
        <f>IF(N8=1,"0")+IF(O9=4,$AD8)+IF(N8=2,-$AD8)</f>
        <v>13</v>
      </c>
      <c r="AT8" s="227">
        <f>IF(P8=1,"0")+IF(Q9=4,$AD8)+IF(P8=2,-$AD8)</f>
        <v>-13</v>
      </c>
      <c r="AU8" s="227">
        <f>IF(R8=1,"0")+IF(S9=4,$AD8)+IF(R8=2,-$AD8)</f>
        <v>-13</v>
      </c>
      <c r="AV8" s="227">
        <f>IF(T8=1,"0")+IF(U9=4,$AD8)+IF(T8=2,-$AD8)</f>
        <v>13</v>
      </c>
      <c r="AW8" s="227">
        <f>IF(V8=1,"0")+IF(W9=4,$AD8)+IF(V8=2,-$AD8)</f>
        <v>-13</v>
      </c>
      <c r="AX8" s="227">
        <f>IF(X8=1,"0")+IF(Y9=4,$AD8)+IF(X8=2,-$AD8)</f>
        <v>-13</v>
      </c>
      <c r="AY8" s="227">
        <f>IF(Z8=1,"0")+IF(AA9=4,$AD8)+IF(Z8=2,-$AD8)</f>
        <v>13</v>
      </c>
      <c r="AZ8" s="227">
        <f>IF(AB8=1,"0")+IF(AC9=4,$AD8)+IF(AB8=2,-$AD8)</f>
        <v>0</v>
      </c>
    </row>
    <row r="9" spans="1:53" ht="12.75" customHeight="1">
      <c r="A9" s="232"/>
      <c r="B9" s="468"/>
      <c r="C9" s="217"/>
      <c r="D9" s="217"/>
      <c r="E9" s="217"/>
      <c r="F9" s="29">
        <v>4</v>
      </c>
      <c r="G9" s="31">
        <v>2</v>
      </c>
      <c r="H9" s="29">
        <v>3</v>
      </c>
      <c r="I9" s="31">
        <v>3</v>
      </c>
      <c r="J9" s="26"/>
      <c r="K9" s="28"/>
      <c r="L9" s="29">
        <v>3</v>
      </c>
      <c r="M9" s="31">
        <v>3</v>
      </c>
      <c r="N9" s="29">
        <v>2</v>
      </c>
      <c r="O9" s="31">
        <v>4</v>
      </c>
      <c r="P9" s="29">
        <v>4</v>
      </c>
      <c r="Q9" s="31">
        <v>1</v>
      </c>
      <c r="R9" s="29">
        <v>4</v>
      </c>
      <c r="S9" s="31">
        <v>1</v>
      </c>
      <c r="T9" s="29">
        <v>2</v>
      </c>
      <c r="U9" s="31">
        <v>4</v>
      </c>
      <c r="V9" s="29">
        <v>4</v>
      </c>
      <c r="W9" s="31">
        <v>2</v>
      </c>
      <c r="X9" s="29">
        <v>4</v>
      </c>
      <c r="Y9" s="31">
        <v>1</v>
      </c>
      <c r="Z9" s="29">
        <v>1</v>
      </c>
      <c r="AA9" s="31">
        <v>4</v>
      </c>
      <c r="AB9" s="29">
        <v>3</v>
      </c>
      <c r="AC9" s="31">
        <v>3</v>
      </c>
      <c r="AD9" s="239"/>
      <c r="AE9" s="245"/>
      <c r="AF9" s="464"/>
      <c r="AG9" s="239"/>
      <c r="AH9" s="239"/>
      <c r="AI9" s="232"/>
      <c r="AJ9" s="185">
        <f>(F9+H9+J9+L9+N9+P9+R9+T9+V9+X9+Z9+AB9)-(G9+I9+K9+M9+O9+Q9+S9+U9+W9+Y9+AA9+AC9)</f>
        <v>6</v>
      </c>
      <c r="AK9" s="243"/>
      <c r="AO9" s="228"/>
      <c r="AP9" s="228"/>
      <c r="AQ9" s="230"/>
      <c r="AR9" s="228"/>
      <c r="AS9" s="228"/>
      <c r="AT9" s="228"/>
      <c r="AU9" s="228"/>
      <c r="AV9" s="228"/>
      <c r="AW9" s="228"/>
      <c r="AX9" s="228"/>
      <c r="AY9" s="228"/>
      <c r="AZ9" s="228"/>
    </row>
    <row r="10" spans="1:53" ht="15.75" customHeight="1">
      <c r="A10" s="231">
        <v>4</v>
      </c>
      <c r="B10" s="233" t="s">
        <v>49</v>
      </c>
      <c r="C10" s="235"/>
      <c r="D10" s="235"/>
      <c r="E10" s="235" t="s">
        <v>249</v>
      </c>
      <c r="F10" s="236">
        <f>IF(F11&gt;3,"2")+IF(F11=3,"1")+IF(F11&lt;3,"0")</f>
        <v>1</v>
      </c>
      <c r="G10" s="237"/>
      <c r="H10" s="236">
        <f>IF(H11&gt;3,"2")+IF(H11=3,"1")+IF(H11&lt;3,"0")</f>
        <v>1</v>
      </c>
      <c r="I10" s="237"/>
      <c r="J10" s="236">
        <f>IF(J11&gt;3,"2")+IF(J11=3,"1")+IF(J11&lt;3,"0")</f>
        <v>1</v>
      </c>
      <c r="K10" s="237"/>
      <c r="L10" s="141"/>
      <c r="M10" s="142"/>
      <c r="N10" s="236">
        <f>IF(N11&gt;3,"2")+IF(N11=3,"1")+IF(N11&lt;3,"0")</f>
        <v>0</v>
      </c>
      <c r="O10" s="237"/>
      <c r="P10" s="236">
        <f>IF(P11&gt;3,"2")+IF(P11=3,"1")+IF(P11&lt;3,"0")</f>
        <v>0</v>
      </c>
      <c r="Q10" s="237"/>
      <c r="R10" s="236">
        <f>IF(R11&gt;3,"2")+IF(R11=3,"1")+IF(R11&lt;3,"0")</f>
        <v>0</v>
      </c>
      <c r="S10" s="237"/>
      <c r="T10" s="236">
        <f>IF(T11&gt;3,"2")+IF(T11=3,"1")+IF(T11&lt;3,"0")</f>
        <v>0</v>
      </c>
      <c r="U10" s="237"/>
      <c r="V10" s="236">
        <f>IF(V11&gt;3,"2")+IF(V11=3,"1")+IF(V11&lt;3,"0")</f>
        <v>2</v>
      </c>
      <c r="W10" s="237"/>
      <c r="X10" s="236">
        <f>IF(X11&gt;3,"2")+IF(X11=3,"1")+IF(X11&lt;3,"0")</f>
        <v>0</v>
      </c>
      <c r="Y10" s="237"/>
      <c r="Z10" s="236">
        <f>IF(Z11&gt;3,"2")+IF(Z11=3,"1")+IF(Z11&lt;3,"0")</f>
        <v>0</v>
      </c>
      <c r="AA10" s="237"/>
      <c r="AB10" s="236">
        <f>IF(AB11&gt;3,"2")+IF(AB11=3,"1")+IF(AB11&lt;3,"0")</f>
        <v>0</v>
      </c>
      <c r="AC10" s="237"/>
      <c r="AD10" s="238">
        <f t="shared" si="0"/>
        <v>5</v>
      </c>
      <c r="AE10" s="238"/>
      <c r="AF10" s="238"/>
      <c r="AG10" s="240" t="s">
        <v>246</v>
      </c>
      <c r="AH10" s="238">
        <v>7</v>
      </c>
      <c r="AI10" s="231">
        <f>RANK(AD10,$AD$4:$AD$27)</f>
        <v>11</v>
      </c>
      <c r="AJ10" s="184">
        <f>AR28</f>
        <v>-86</v>
      </c>
      <c r="AK10" s="242"/>
      <c r="AN10" s="47"/>
      <c r="AO10" s="227">
        <f>IF(F10=1,"0")+IF(G11=4,$AD10)+IF(F10=2,-$AD10)</f>
        <v>0</v>
      </c>
      <c r="AP10" s="227">
        <f>IF(H10=1,"0")+IF(I11=4,$AD10)+IF(H10=2,-$AD10)</f>
        <v>0</v>
      </c>
      <c r="AQ10" s="227">
        <f>IF(J10=1,"0")+IF(K11=4,$AD10)+IF(J10=2,-$AD10)</f>
        <v>0</v>
      </c>
      <c r="AR10" s="229">
        <v>0</v>
      </c>
      <c r="AS10" s="227">
        <f>IF(N10=1,"0")+IF(O11=4,$AD10)+IF(N10=2,-$AD10)</f>
        <v>5</v>
      </c>
      <c r="AT10" s="227">
        <f>IF(P10=1,"0")+IF(Q11=4,$AD10)+IF(P10=2,-$AD10)</f>
        <v>5</v>
      </c>
      <c r="AU10" s="227">
        <f>IF(R10=1,"0")+IF(S11=4,$AD10)+IF(R10=2,-$AD10)</f>
        <v>5</v>
      </c>
      <c r="AV10" s="227">
        <f>IF(T10=1,"0")+IF(U11=4,$AD10)+IF(T10=2,-$AD10)</f>
        <v>5</v>
      </c>
      <c r="AW10" s="227">
        <f>IF(V10=1,"0")+IF(W11=4,$AD10)+IF(V10=2,-$AD10)</f>
        <v>-5</v>
      </c>
      <c r="AX10" s="227">
        <f>IF(X10=1,"0")+IF(Y11=4,$AD10)+IF(X10=2,-$AD10)</f>
        <v>5</v>
      </c>
      <c r="AY10" s="227">
        <f>IF(Z10=1,"0")+IF(AA11=4,$AD10)+IF(Z10=2,-$AD10)</f>
        <v>5</v>
      </c>
      <c r="AZ10" s="227">
        <f>IF(AB10=1,"0")+IF(AC11=4,$AD10)+IF(AB10=2,-$AD10)</f>
        <v>5</v>
      </c>
    </row>
    <row r="11" spans="1:53" ht="12.75" customHeight="1">
      <c r="A11" s="232"/>
      <c r="B11" s="234"/>
      <c r="C11" s="217"/>
      <c r="D11" s="217"/>
      <c r="E11" s="217"/>
      <c r="F11" s="29">
        <v>3</v>
      </c>
      <c r="G11" s="31">
        <v>3</v>
      </c>
      <c r="H11" s="29">
        <v>3</v>
      </c>
      <c r="I11" s="31">
        <v>3</v>
      </c>
      <c r="J11" s="29">
        <v>3</v>
      </c>
      <c r="K11" s="31">
        <v>3</v>
      </c>
      <c r="L11" s="26"/>
      <c r="M11" s="28"/>
      <c r="N11" s="29">
        <v>2</v>
      </c>
      <c r="O11" s="31">
        <v>4</v>
      </c>
      <c r="P11" s="29">
        <v>1</v>
      </c>
      <c r="Q11" s="31">
        <v>4</v>
      </c>
      <c r="R11" s="29">
        <v>1</v>
      </c>
      <c r="S11" s="31">
        <v>4</v>
      </c>
      <c r="T11" s="29">
        <v>1</v>
      </c>
      <c r="U11" s="31">
        <v>4</v>
      </c>
      <c r="V11" s="29">
        <v>4</v>
      </c>
      <c r="W11" s="31">
        <v>1</v>
      </c>
      <c r="X11" s="29">
        <v>1</v>
      </c>
      <c r="Y11" s="31">
        <v>4</v>
      </c>
      <c r="Z11" s="29">
        <v>2</v>
      </c>
      <c r="AA11" s="31">
        <v>4</v>
      </c>
      <c r="AB11" s="29">
        <v>1</v>
      </c>
      <c r="AC11" s="31">
        <v>4</v>
      </c>
      <c r="AD11" s="239"/>
      <c r="AE11" s="239"/>
      <c r="AF11" s="239"/>
      <c r="AG11" s="241"/>
      <c r="AH11" s="239"/>
      <c r="AI11" s="232"/>
      <c r="AJ11" s="185">
        <f>(F11+H11+J11+L11+N11+P11+R11+T11+V11+X11+Z11+AB11)-(G11+I11+K11+M11+O11+Q11+S11+U11+W11+Y11+AA11+AC11)</f>
        <v>-16</v>
      </c>
      <c r="AK11" s="243"/>
      <c r="AO11" s="228"/>
      <c r="AP11" s="228"/>
      <c r="AQ11" s="228"/>
      <c r="AR11" s="230"/>
      <c r="AS11" s="228"/>
      <c r="AT11" s="228"/>
      <c r="AU11" s="228"/>
      <c r="AV11" s="228"/>
      <c r="AW11" s="228"/>
      <c r="AX11" s="228"/>
      <c r="AY11" s="228"/>
      <c r="AZ11" s="228"/>
    </row>
    <row r="12" spans="1:53" ht="15.75" customHeight="1">
      <c r="A12" s="231">
        <v>5</v>
      </c>
      <c r="B12" s="246" t="s">
        <v>146</v>
      </c>
      <c r="C12" s="235"/>
      <c r="D12" s="235"/>
      <c r="E12" s="235" t="s">
        <v>174</v>
      </c>
      <c r="F12" s="236">
        <f>IF(F13&gt;3,"2")+IF(F13=3,"1")+IF(F13&lt;3,"0")</f>
        <v>0</v>
      </c>
      <c r="G12" s="237"/>
      <c r="H12" s="236">
        <f>IF(H13&gt;3,"2")+IF(H13=3,"1")+IF(H13&lt;3,"0")</f>
        <v>0</v>
      </c>
      <c r="I12" s="237"/>
      <c r="J12" s="236">
        <f>IF(J13&gt;3,"2")+IF(J13=3,"1")+IF(J13&lt;3,"0")</f>
        <v>2</v>
      </c>
      <c r="K12" s="237"/>
      <c r="L12" s="236">
        <f>IF(L13&gt;3,"2")+IF(L13=3,"1")+IF(L13&lt;3,"0")</f>
        <v>2</v>
      </c>
      <c r="M12" s="237"/>
      <c r="N12" s="141"/>
      <c r="O12" s="142"/>
      <c r="P12" s="236">
        <f>IF(P13&gt;3,"2")+IF(P13=3,"1")+IF(P13&lt;3,"0")</f>
        <v>2</v>
      </c>
      <c r="Q12" s="237"/>
      <c r="R12" s="236">
        <f>IF(R13&gt;3,"2")+IF(R13=3,"1")+IF(R13&lt;3,"0")</f>
        <v>0</v>
      </c>
      <c r="S12" s="237"/>
      <c r="T12" s="236">
        <f>IF(T13&gt;3,"2")+IF(T13=3,"1")+IF(T13&lt;3,"0")</f>
        <v>0</v>
      </c>
      <c r="U12" s="237"/>
      <c r="V12" s="236">
        <f>IF(V13&gt;3,"2")+IF(V13=3,"1")+IF(V13&lt;3,"0")</f>
        <v>2</v>
      </c>
      <c r="W12" s="237"/>
      <c r="X12" s="236">
        <f>IF(X13&gt;3,"2")+IF(X13=3,"1")+IF(X13&lt;3,"0")</f>
        <v>0</v>
      </c>
      <c r="Y12" s="237"/>
      <c r="Z12" s="236">
        <f>IF(Z13&gt;3,"2")+IF(Z13=3,"1")+IF(Z13&lt;3,"0")</f>
        <v>2</v>
      </c>
      <c r="AA12" s="237"/>
      <c r="AB12" s="236">
        <f>IF(AB13&gt;3,"2")+IF(AB13=3,"1")+IF(AB13&lt;3,"0")</f>
        <v>2</v>
      </c>
      <c r="AC12" s="237"/>
      <c r="AD12" s="238">
        <f t="shared" si="0"/>
        <v>12</v>
      </c>
      <c r="AE12" s="244" t="s">
        <v>245</v>
      </c>
      <c r="AF12" s="238">
        <v>4</v>
      </c>
      <c r="AG12" s="238"/>
      <c r="AH12" s="238"/>
      <c r="AI12" s="231">
        <f>RANK(AD12,$AD$4:$AD$27)</f>
        <v>6</v>
      </c>
      <c r="AJ12" s="184">
        <f>AS28</f>
        <v>-6</v>
      </c>
      <c r="AK12" s="242"/>
      <c r="AO12" s="227">
        <f>IF(F12=1,"0")+IF(G13=4,$AD12)+IF(F12=2,-$AD12)</f>
        <v>12</v>
      </c>
      <c r="AP12" s="227">
        <f>IF(H12=1,"0")+IF(I13=4,$AD12)+IF(H12=2,-$AD12)</f>
        <v>12</v>
      </c>
      <c r="AQ12" s="227">
        <f>IF(J12=1,"0")+IF(K13=4,$AD12)+IF(J12=2,-$AD12)</f>
        <v>-12</v>
      </c>
      <c r="AR12" s="227">
        <f>IF(L12=1,"0")+IF(M13=4,$AD12)+IF(L12=2,-$AD12)</f>
        <v>-12</v>
      </c>
      <c r="AS12" s="229">
        <v>0</v>
      </c>
      <c r="AT12" s="227">
        <f>IF(P12=1,"0")+IF(Q13=4,$AD12)+IF(P12=2,-$AD12)</f>
        <v>-12</v>
      </c>
      <c r="AU12" s="227">
        <f>IF(R12=1,"0")+IF(S13=4,$AD12)+IF(R12=2,-$AD12)</f>
        <v>12</v>
      </c>
      <c r="AV12" s="227">
        <f>IF(T12=1,"0")+IF(U13=4,$AD12)+IF(T12=2,-$AD12)</f>
        <v>12</v>
      </c>
      <c r="AW12" s="227">
        <f>IF(V12=1,"0")+IF(W13=4,$AD12)+IF(V12=2,-$AD12)</f>
        <v>-12</v>
      </c>
      <c r="AX12" s="227">
        <f>IF(X12=1,"0")+IF(Y13=4,$AD12)+IF(X12=2,-$AD12)</f>
        <v>12</v>
      </c>
      <c r="AY12" s="227">
        <f>IF(Z12=1,"0")+IF(AA13=4,$AD12)+IF(Z12=2,-$AD12)</f>
        <v>-12</v>
      </c>
      <c r="AZ12" s="227">
        <f>IF(AB12=1,"0")+IF(AC13=4,$AD12)+IF(AB12=2,-$AD12)</f>
        <v>-12</v>
      </c>
    </row>
    <row r="13" spans="1:53" ht="12.75" customHeight="1">
      <c r="A13" s="232"/>
      <c r="B13" s="247"/>
      <c r="C13" s="217"/>
      <c r="D13" s="217"/>
      <c r="E13" s="217"/>
      <c r="F13" s="29">
        <v>1</v>
      </c>
      <c r="G13" s="31">
        <v>4</v>
      </c>
      <c r="H13" s="29">
        <v>1</v>
      </c>
      <c r="I13" s="31">
        <v>4</v>
      </c>
      <c r="J13" s="29">
        <v>4</v>
      </c>
      <c r="K13" s="31">
        <v>2</v>
      </c>
      <c r="L13" s="29">
        <v>4</v>
      </c>
      <c r="M13" s="31">
        <v>2</v>
      </c>
      <c r="N13" s="26"/>
      <c r="O13" s="28"/>
      <c r="P13" s="29">
        <v>4</v>
      </c>
      <c r="Q13" s="31">
        <v>2</v>
      </c>
      <c r="R13" s="29">
        <v>1</v>
      </c>
      <c r="S13" s="31">
        <v>4</v>
      </c>
      <c r="T13" s="29">
        <v>2</v>
      </c>
      <c r="U13" s="31">
        <v>4</v>
      </c>
      <c r="V13" s="29">
        <v>4</v>
      </c>
      <c r="W13" s="31">
        <v>1</v>
      </c>
      <c r="X13" s="29">
        <v>2</v>
      </c>
      <c r="Y13" s="31">
        <v>4</v>
      </c>
      <c r="Z13" s="29">
        <v>4</v>
      </c>
      <c r="AA13" s="31">
        <v>2</v>
      </c>
      <c r="AB13" s="29">
        <v>4</v>
      </c>
      <c r="AC13" s="31">
        <v>0</v>
      </c>
      <c r="AD13" s="239"/>
      <c r="AE13" s="245"/>
      <c r="AF13" s="239"/>
      <c r="AG13" s="239"/>
      <c r="AH13" s="239"/>
      <c r="AI13" s="232"/>
      <c r="AJ13" s="185">
        <f>(F13+H13+J13+L13+N13+P13+R13+T13+V13+X13+Z13+AB13)-(G13+I13+K13+M13+O13+Q13+S13+U13+W13+Y13+AA13+AC13)</f>
        <v>2</v>
      </c>
      <c r="AK13" s="243"/>
      <c r="AO13" s="228"/>
      <c r="AP13" s="228"/>
      <c r="AQ13" s="228"/>
      <c r="AR13" s="228"/>
      <c r="AS13" s="230"/>
      <c r="AT13" s="228"/>
      <c r="AU13" s="228"/>
      <c r="AV13" s="228"/>
      <c r="AW13" s="228"/>
      <c r="AX13" s="228"/>
      <c r="AY13" s="228"/>
      <c r="AZ13" s="228"/>
    </row>
    <row r="14" spans="1:53" ht="15.75" customHeight="1">
      <c r="A14" s="231">
        <v>6</v>
      </c>
      <c r="B14" s="233" t="s">
        <v>250</v>
      </c>
      <c r="C14" s="235"/>
      <c r="D14" s="235"/>
      <c r="E14" s="235" t="s">
        <v>251</v>
      </c>
      <c r="F14" s="236">
        <f>IF(F15&gt;3,"2")+IF(F15=3,"1")+IF(F15&lt;3,"0")</f>
        <v>1</v>
      </c>
      <c r="G14" s="237"/>
      <c r="H14" s="236">
        <f>IF(H15&gt;3,"2")+IF(H15=3,"1")+IF(H15&lt;3,"0")</f>
        <v>1</v>
      </c>
      <c r="I14" s="237"/>
      <c r="J14" s="236">
        <f>IF(J15&gt;3,"2")+IF(J15=3,"1")+IF(J15&lt;3,"0")</f>
        <v>0</v>
      </c>
      <c r="K14" s="237"/>
      <c r="L14" s="236">
        <f>IF(L15&gt;3,"2")+IF(L15=3,"1")+IF(L15&lt;3,"0")</f>
        <v>2</v>
      </c>
      <c r="M14" s="237"/>
      <c r="N14" s="236">
        <f>IF(N15&gt;3,"2")+IF(N15=3,"1")+IF(N15&lt;3,"0")</f>
        <v>0</v>
      </c>
      <c r="O14" s="237"/>
      <c r="P14" s="141"/>
      <c r="Q14" s="142"/>
      <c r="R14" s="236">
        <f>IF(R15&gt;3,"2")+IF(R15=3,"1")+IF(R15&lt;3,"0")</f>
        <v>2</v>
      </c>
      <c r="S14" s="237"/>
      <c r="T14" s="236">
        <f>IF(T15&gt;3,"2")+IF(T15=3,"1")+IF(T15&lt;3,"0")</f>
        <v>1</v>
      </c>
      <c r="U14" s="237"/>
      <c r="V14" s="236">
        <f>IF(V15&gt;3,"2")+IF(V15=3,"1")+IF(V15&lt;3,"0")</f>
        <v>2</v>
      </c>
      <c r="W14" s="237"/>
      <c r="X14" s="236">
        <f>IF(X15&gt;3,"2")+IF(X15=3,"1")+IF(X15&lt;3,"0")</f>
        <v>0</v>
      </c>
      <c r="Y14" s="237"/>
      <c r="Z14" s="236">
        <f>IF(Z15&gt;3,"2")+IF(Z15=3,"1")+IF(Z15&lt;3,"0")</f>
        <v>1</v>
      </c>
      <c r="AA14" s="237"/>
      <c r="AB14" s="236">
        <f>IF(AB15&gt;3,"2")+IF(AB15=3,"1")+IF(AB15&lt;3,"0")</f>
        <v>0</v>
      </c>
      <c r="AC14" s="237"/>
      <c r="AD14" s="238">
        <f t="shared" si="0"/>
        <v>10</v>
      </c>
      <c r="AE14" s="238"/>
      <c r="AF14" s="238"/>
      <c r="AG14" s="240" t="s">
        <v>246</v>
      </c>
      <c r="AH14" s="238">
        <v>5</v>
      </c>
      <c r="AI14" s="231">
        <f>RANK(AD14,$AD$4:$AD$27)</f>
        <v>9</v>
      </c>
      <c r="AJ14" s="184">
        <f>AT28</f>
        <v>-39</v>
      </c>
      <c r="AK14" s="242"/>
      <c r="AO14" s="227">
        <f>IF(F14=1,"0")+IF(G15=4,$AD14)+IF(F14=2,-$AD14)</f>
        <v>0</v>
      </c>
      <c r="AP14" s="227">
        <f>IF(H14=1,"0")+IF(I15=4,$AD14)+IF(H14=2,-$AD14)</f>
        <v>0</v>
      </c>
      <c r="AQ14" s="227">
        <f>IF(J14=1,"0")+IF(K15=4,$AD14)+IF(J14=2,-$AD14)</f>
        <v>10</v>
      </c>
      <c r="AR14" s="227">
        <f>IF(L14=1,"0")+IF(M15=4,$AD14)+IF(L14=2,-$AD14)</f>
        <v>-10</v>
      </c>
      <c r="AS14" s="227">
        <f>IF(N14=1,"0")+IF(O15=4,$AD14)+IF(N14=2,-$AD14)</f>
        <v>10</v>
      </c>
      <c r="AT14" s="229">
        <v>0</v>
      </c>
      <c r="AU14" s="227">
        <f>IF(R14=1,"0")+IF(S15=4,$AD14)+IF(R14=2,-$AD14)</f>
        <v>-10</v>
      </c>
      <c r="AV14" s="227">
        <f>IF(T14=1,"0")+IF(U15=4,$AD14)+IF(T14=2,-$AD14)</f>
        <v>0</v>
      </c>
      <c r="AW14" s="227">
        <f>IF(V14=1,"0")+IF(W15=4,$AD14)+IF(V14=2,-$AD14)</f>
        <v>-10</v>
      </c>
      <c r="AX14" s="227">
        <f>IF(X14=1,"0")+IF(Y15=4,$AD14)+IF(X14=2,-$AD14)</f>
        <v>10</v>
      </c>
      <c r="AY14" s="227">
        <f>IF(Z14=1,"0")+IF(AA15=4,$AD14)+IF(Z14=2,-$AD14)</f>
        <v>0</v>
      </c>
      <c r="AZ14" s="227">
        <f>IF(AB14=1,"0")+IF(AC15=4,$AD14)+IF(AB14=2,-$AD14)</f>
        <v>10</v>
      </c>
    </row>
    <row r="15" spans="1:53" ht="12.75" customHeight="1">
      <c r="A15" s="232"/>
      <c r="B15" s="234"/>
      <c r="C15" s="217"/>
      <c r="D15" s="217"/>
      <c r="E15" s="217"/>
      <c r="F15" s="29">
        <v>3</v>
      </c>
      <c r="G15" s="31">
        <v>3</v>
      </c>
      <c r="H15" s="29">
        <v>3</v>
      </c>
      <c r="I15" s="31">
        <v>3</v>
      </c>
      <c r="J15" s="29">
        <v>1</v>
      </c>
      <c r="K15" s="31">
        <v>4</v>
      </c>
      <c r="L15" s="29">
        <v>4</v>
      </c>
      <c r="M15" s="31">
        <v>1</v>
      </c>
      <c r="N15" s="29">
        <v>2</v>
      </c>
      <c r="O15" s="31">
        <v>4</v>
      </c>
      <c r="P15" s="26"/>
      <c r="Q15" s="28"/>
      <c r="R15" s="29">
        <v>4</v>
      </c>
      <c r="S15" s="31">
        <v>1</v>
      </c>
      <c r="T15" s="29">
        <v>3</v>
      </c>
      <c r="U15" s="31">
        <v>3</v>
      </c>
      <c r="V15" s="29">
        <v>4</v>
      </c>
      <c r="W15" s="31">
        <v>2</v>
      </c>
      <c r="X15" s="29">
        <v>1</v>
      </c>
      <c r="Y15" s="31">
        <v>4</v>
      </c>
      <c r="Z15" s="29">
        <v>3</v>
      </c>
      <c r="AA15" s="31">
        <v>3</v>
      </c>
      <c r="AB15" s="29">
        <v>0</v>
      </c>
      <c r="AC15" s="31">
        <v>4</v>
      </c>
      <c r="AD15" s="239"/>
      <c r="AE15" s="239"/>
      <c r="AF15" s="239"/>
      <c r="AG15" s="241"/>
      <c r="AH15" s="239"/>
      <c r="AI15" s="232"/>
      <c r="AJ15" s="185">
        <f>(F15+H15+J15+L15+N15+P15+R15+T15+V15+X15+Z15+AB15)-(G15+I15+K15+M15+O15+Q15+S15+U15+W15+Y15+AA15+AC15)</f>
        <v>-4</v>
      </c>
      <c r="AK15" s="243"/>
      <c r="AO15" s="228"/>
      <c r="AP15" s="228"/>
      <c r="AQ15" s="228"/>
      <c r="AR15" s="228"/>
      <c r="AS15" s="228"/>
      <c r="AT15" s="230"/>
      <c r="AU15" s="228"/>
      <c r="AV15" s="228"/>
      <c r="AW15" s="228"/>
      <c r="AX15" s="228"/>
      <c r="AY15" s="228"/>
      <c r="AZ15" s="228"/>
    </row>
    <row r="16" spans="1:53" ht="15.75" customHeight="1">
      <c r="A16" s="231">
        <v>7</v>
      </c>
      <c r="B16" s="233" t="s">
        <v>55</v>
      </c>
      <c r="C16" s="235"/>
      <c r="D16" s="235"/>
      <c r="E16" s="235" t="s">
        <v>156</v>
      </c>
      <c r="F16" s="236">
        <f>IF(F17&gt;3,"2")+IF(F17=3,"1")+IF(F17&lt;3,"0")</f>
        <v>1</v>
      </c>
      <c r="G16" s="237"/>
      <c r="H16" s="236">
        <f>IF(H17&gt;3,"2")+IF(H17=3,"1")+IF(H17&lt;3,"0")</f>
        <v>0</v>
      </c>
      <c r="I16" s="237"/>
      <c r="J16" s="236">
        <f>IF(J17&gt;3,"2")+IF(J17=3,"1")+IF(J17&lt;3,"0")</f>
        <v>0</v>
      </c>
      <c r="K16" s="237"/>
      <c r="L16" s="236">
        <f>IF(L17&gt;3,"2")+IF(L17=3,"1")+IF(L17&lt;3,"0")</f>
        <v>2</v>
      </c>
      <c r="M16" s="237"/>
      <c r="N16" s="236">
        <f>IF(N17&gt;3,"2")+IF(N17=3,"1")+IF(N17&lt;3,"0")</f>
        <v>2</v>
      </c>
      <c r="O16" s="237"/>
      <c r="P16" s="236">
        <f>IF(P17&gt;3,"2")+IF(P17=3,"1")+IF(P17&lt;3,"0")</f>
        <v>0</v>
      </c>
      <c r="Q16" s="237"/>
      <c r="R16" s="141"/>
      <c r="S16" s="142"/>
      <c r="T16" s="236">
        <f>IF(T17&gt;3,"2")+IF(T17=3,"1")+IF(T17&lt;3,"0")</f>
        <v>2</v>
      </c>
      <c r="U16" s="237"/>
      <c r="V16" s="236">
        <f>IF(V17&gt;3,"2")+IF(V17=3,"1")+IF(V17&lt;3,"0")</f>
        <v>2</v>
      </c>
      <c r="W16" s="237"/>
      <c r="X16" s="236">
        <f>IF(X17&gt;3,"2")+IF(X17=3,"1")+IF(X17&lt;3,"0")</f>
        <v>0</v>
      </c>
      <c r="Y16" s="237"/>
      <c r="Z16" s="236">
        <f>IF(Z17&gt;3,"2")+IF(Z17=3,"1")+IF(Z17&lt;3,"0")</f>
        <v>0</v>
      </c>
      <c r="AA16" s="237"/>
      <c r="AB16" s="236">
        <f>IF(AB17&gt;3,"2")+IF(AB17=3,"1")+IF(AB17&lt;3,"0")</f>
        <v>0</v>
      </c>
      <c r="AC16" s="237"/>
      <c r="AD16" s="238">
        <f t="shared" si="0"/>
        <v>9</v>
      </c>
      <c r="AE16" s="238"/>
      <c r="AF16" s="238"/>
      <c r="AG16" s="240" t="s">
        <v>246</v>
      </c>
      <c r="AH16" s="238">
        <v>6</v>
      </c>
      <c r="AI16" s="231">
        <f>RANK(AD16,$AD$4:$AD$27)</f>
        <v>10</v>
      </c>
      <c r="AJ16" s="184">
        <f>AU28</f>
        <v>-52</v>
      </c>
      <c r="AK16" s="242"/>
      <c r="AO16" s="227">
        <f>IF(F16=1,"0")+IF(G17=4,$AD16)+IF(F16=2,-$AD16)</f>
        <v>0</v>
      </c>
      <c r="AP16" s="227">
        <f>IF(H16=1,"0")+IF(I17=4,$AD16)+IF(H16=2,-$AD16)</f>
        <v>9</v>
      </c>
      <c r="AQ16" s="227">
        <f>IF(J16=1,"0")+IF(K17=4,$AD16)+IF(J16=2,-$AD16)</f>
        <v>9</v>
      </c>
      <c r="AR16" s="227">
        <f>IF(L16=1,"0")+IF(M17=4,$AD16)+IF(L16=2,-$AD16)</f>
        <v>-9</v>
      </c>
      <c r="AS16" s="227">
        <f>IF(N16=1,"0")+IF(O17=4,$AD16)+IF(N16=2,-$AD16)</f>
        <v>-9</v>
      </c>
      <c r="AT16" s="227">
        <f>IF(P16=1,"0")+IF(Q17=4,$AD16)+IF(P16=2,-$AD16)</f>
        <v>9</v>
      </c>
      <c r="AU16" s="229">
        <v>0</v>
      </c>
      <c r="AV16" s="227">
        <f>IF(T16=1,"0")+IF(U17=4,$AD16)+IF(T16=2,-$AD16)</f>
        <v>-9</v>
      </c>
      <c r="AW16" s="227">
        <f>IF(V16=1,"0")+IF(W17=4,$AD16)+IF(V16=2,-$AD16)</f>
        <v>-9</v>
      </c>
      <c r="AX16" s="227">
        <f>IF(X16=1,"0")+IF(Y17=4,$AD16)+IF(X16=2,-$AD16)</f>
        <v>9</v>
      </c>
      <c r="AY16" s="227">
        <f>IF(Z16=1,"0")+IF(AA17=4,$AD16)+IF(Z16=2,-$AD16)</f>
        <v>9</v>
      </c>
      <c r="AZ16" s="227">
        <f>IF(AB16=1,"0")+IF(AC17=4,$AD16)+IF(AB16=2,-$AD16)</f>
        <v>9</v>
      </c>
    </row>
    <row r="17" spans="1:65" ht="12.75" customHeight="1">
      <c r="A17" s="232"/>
      <c r="B17" s="234"/>
      <c r="C17" s="217"/>
      <c r="D17" s="217"/>
      <c r="E17" s="217"/>
      <c r="F17" s="29">
        <v>3</v>
      </c>
      <c r="G17" s="31">
        <v>3</v>
      </c>
      <c r="H17" s="29">
        <v>2</v>
      </c>
      <c r="I17" s="31">
        <v>4</v>
      </c>
      <c r="J17" s="29">
        <v>1</v>
      </c>
      <c r="K17" s="31">
        <v>4</v>
      </c>
      <c r="L17" s="29">
        <v>4</v>
      </c>
      <c r="M17" s="31">
        <v>1</v>
      </c>
      <c r="N17" s="29">
        <v>4</v>
      </c>
      <c r="O17" s="31">
        <v>1</v>
      </c>
      <c r="P17" s="29">
        <v>1</v>
      </c>
      <c r="Q17" s="31">
        <v>4</v>
      </c>
      <c r="R17" s="26"/>
      <c r="S17" s="28"/>
      <c r="T17" s="29">
        <v>4</v>
      </c>
      <c r="U17" s="31">
        <v>2</v>
      </c>
      <c r="V17" s="29">
        <v>4</v>
      </c>
      <c r="W17" s="31">
        <v>2</v>
      </c>
      <c r="X17" s="29">
        <v>0</v>
      </c>
      <c r="Y17" s="31">
        <v>4</v>
      </c>
      <c r="Z17" s="29">
        <v>1</v>
      </c>
      <c r="AA17" s="31">
        <v>4</v>
      </c>
      <c r="AB17" s="29">
        <v>2</v>
      </c>
      <c r="AC17" s="31">
        <v>4</v>
      </c>
      <c r="AD17" s="239"/>
      <c r="AE17" s="239"/>
      <c r="AF17" s="239"/>
      <c r="AG17" s="241"/>
      <c r="AH17" s="239"/>
      <c r="AI17" s="232"/>
      <c r="AJ17" s="185">
        <f>(F17+H17+J17+L17+N17+P17+R17+T17+V17+X17+Z17+AB17)-(G17+I17+K17+M17+O17+Q17+S17+U17+W17+Y17+AA17+AC17)</f>
        <v>-7</v>
      </c>
      <c r="AK17" s="243"/>
      <c r="AO17" s="228"/>
      <c r="AP17" s="228"/>
      <c r="AQ17" s="228"/>
      <c r="AR17" s="228"/>
      <c r="AS17" s="228"/>
      <c r="AT17" s="228"/>
      <c r="AU17" s="230"/>
      <c r="AV17" s="228"/>
      <c r="AW17" s="228"/>
      <c r="AX17" s="228"/>
      <c r="AY17" s="228"/>
      <c r="AZ17" s="228"/>
    </row>
    <row r="18" spans="1:65" ht="15.75" customHeight="1">
      <c r="A18" s="231">
        <v>8</v>
      </c>
      <c r="B18" s="465" t="s">
        <v>145</v>
      </c>
      <c r="C18" s="235"/>
      <c r="D18" s="235"/>
      <c r="E18" s="235" t="s">
        <v>249</v>
      </c>
      <c r="F18" s="236">
        <f>IF(F19&gt;3,"2")+IF(F19=3,"1")+IF(F19&lt;3,"0")</f>
        <v>2</v>
      </c>
      <c r="G18" s="237"/>
      <c r="H18" s="236">
        <f>IF(H19&gt;3,"2")+IF(H19=3,"1")+IF(H19&lt;3,"0")</f>
        <v>0</v>
      </c>
      <c r="I18" s="237"/>
      <c r="J18" s="236">
        <f>IF(J19&gt;3,"2")+IF(J19=3,"1")+IF(J19&lt;3,"0")</f>
        <v>2</v>
      </c>
      <c r="K18" s="237"/>
      <c r="L18" s="236">
        <f>IF(L19&gt;3,"2")+IF(L19=3,"1")+IF(L19&lt;3,"0")</f>
        <v>2</v>
      </c>
      <c r="M18" s="237"/>
      <c r="N18" s="236">
        <f>IF(N19&gt;3,"2")+IF(N19=3,"1")+IF(N19&lt;3,"0")</f>
        <v>2</v>
      </c>
      <c r="O18" s="237"/>
      <c r="P18" s="236">
        <f>IF(P19&gt;3,"2")+IF(P19=3,"1")+IF(P19&lt;3,"0")</f>
        <v>1</v>
      </c>
      <c r="Q18" s="237"/>
      <c r="R18" s="236">
        <f>IF(R19&gt;3,"2")+IF(R19=3,"1")+IF(R19&lt;3,"0")</f>
        <v>0</v>
      </c>
      <c r="S18" s="237"/>
      <c r="T18" s="141"/>
      <c r="U18" s="142"/>
      <c r="V18" s="236">
        <f>IF(V19&gt;3,"2")+IF(V19=3,"1")+IF(V19&lt;3,"0")</f>
        <v>1</v>
      </c>
      <c r="W18" s="237"/>
      <c r="X18" s="236">
        <f>IF(X19&gt;3,"2")+IF(X19=3,"1")+IF(X19&lt;3,"0")</f>
        <v>1</v>
      </c>
      <c r="Y18" s="237"/>
      <c r="Z18" s="236">
        <f>IF(Z19&gt;3,"2")+IF(Z19=3,"1")+IF(Z19&lt;3,"0")</f>
        <v>0</v>
      </c>
      <c r="AA18" s="237"/>
      <c r="AB18" s="236">
        <f>IF(AB19&gt;3,"2")+IF(AB19=3,"1")+IF(AB19&lt;3,"0")</f>
        <v>1</v>
      </c>
      <c r="AC18" s="237"/>
      <c r="AD18" s="238">
        <f t="shared" si="0"/>
        <v>12</v>
      </c>
      <c r="AE18" s="238"/>
      <c r="AF18" s="238"/>
      <c r="AG18" s="240" t="s">
        <v>246</v>
      </c>
      <c r="AH18" s="463">
        <v>3</v>
      </c>
      <c r="AI18" s="231">
        <f>RANK(AD18,$AD$4:$AD$27)</f>
        <v>6</v>
      </c>
      <c r="AJ18" s="184">
        <f>AV28</f>
        <v>2</v>
      </c>
      <c r="AK18" s="242"/>
      <c r="AO18" s="227">
        <f>IF(F18=1,"0")+IF(G19=4,$AD18)+IF(F18=2,-$AD18)</f>
        <v>-12</v>
      </c>
      <c r="AP18" s="227">
        <f>IF(H18=1,"0")+IF(I19=4,$AD18)+IF(H18=2,-$AD18)</f>
        <v>12</v>
      </c>
      <c r="AQ18" s="227">
        <f>IF(J18=1,"0")+IF(K19=4,$AD18)+IF(J18=2,-$AD18)</f>
        <v>-12</v>
      </c>
      <c r="AR18" s="227">
        <f>IF(L18=1,"0")+IF(M19=4,$AD18)+IF(L18=2,-$AD18)</f>
        <v>-12</v>
      </c>
      <c r="AS18" s="227">
        <f>IF(N18=1,"0")+IF(O19=4,$AD18)+IF(N18=2,-$AD18)</f>
        <v>-12</v>
      </c>
      <c r="AT18" s="227">
        <f>IF(P18=1,"0")+IF(Q19=4,$AD18)+IF(P18=2,-$AD18)</f>
        <v>0</v>
      </c>
      <c r="AU18" s="227">
        <f>IF(R18=1,"0")+IF(S19=4,$AD18)+IF(R18=2,-$AD18)</f>
        <v>12</v>
      </c>
      <c r="AV18" s="229">
        <v>0</v>
      </c>
      <c r="AW18" s="227">
        <f>IF(V18=1,"0")+IF(W19=4,$AD18)+IF(V18=2,-$AD18)</f>
        <v>0</v>
      </c>
      <c r="AX18" s="227">
        <f>IF(X18=1,"0")+IF(Y19=4,$AD18)+IF(X18=2,-$AD18)</f>
        <v>0</v>
      </c>
      <c r="AY18" s="227">
        <f>IF(Z18=1,"0")+IF(AA19=4,$AD18)+IF(Z18=2,-$AD18)</f>
        <v>12</v>
      </c>
      <c r="AZ18" s="227">
        <f>IF(AB18=1,"0")+IF(AC19=4,$AD18)+IF(AB18=2,-$AD18)</f>
        <v>0</v>
      </c>
    </row>
    <row r="19" spans="1:65" ht="12.75" customHeight="1">
      <c r="A19" s="232"/>
      <c r="B19" s="466"/>
      <c r="C19" s="217"/>
      <c r="D19" s="217"/>
      <c r="E19" s="217"/>
      <c r="F19" s="29">
        <v>4</v>
      </c>
      <c r="G19" s="31">
        <v>1</v>
      </c>
      <c r="H19" s="29">
        <v>2</v>
      </c>
      <c r="I19" s="31">
        <v>4</v>
      </c>
      <c r="J19" s="29">
        <v>4</v>
      </c>
      <c r="K19" s="31">
        <v>2</v>
      </c>
      <c r="L19" s="29">
        <v>4</v>
      </c>
      <c r="M19" s="31">
        <v>1</v>
      </c>
      <c r="N19" s="29">
        <v>4</v>
      </c>
      <c r="O19" s="31">
        <v>2</v>
      </c>
      <c r="P19" s="29">
        <v>3</v>
      </c>
      <c r="Q19" s="31">
        <v>3</v>
      </c>
      <c r="R19" s="29">
        <v>2</v>
      </c>
      <c r="S19" s="31">
        <v>4</v>
      </c>
      <c r="T19" s="26"/>
      <c r="U19" s="28"/>
      <c r="V19" s="29">
        <v>3</v>
      </c>
      <c r="W19" s="31">
        <v>3</v>
      </c>
      <c r="X19" s="29">
        <v>3</v>
      </c>
      <c r="Y19" s="31">
        <v>3</v>
      </c>
      <c r="Z19" s="29">
        <v>2</v>
      </c>
      <c r="AA19" s="31">
        <v>4</v>
      </c>
      <c r="AB19" s="29">
        <v>3</v>
      </c>
      <c r="AC19" s="31">
        <v>3</v>
      </c>
      <c r="AD19" s="239"/>
      <c r="AE19" s="239"/>
      <c r="AF19" s="239"/>
      <c r="AG19" s="241"/>
      <c r="AH19" s="464"/>
      <c r="AI19" s="232"/>
      <c r="AJ19" s="185">
        <f>(F19+H19+J19+L19+N19+P19+R19+T19+V19+X19+Z19+AB19)-(G19+I19+K19+M19+O19+Q19+S19+U19+W19+Y19+AA19+AC19)</f>
        <v>4</v>
      </c>
      <c r="AK19" s="243"/>
      <c r="AO19" s="228"/>
      <c r="AP19" s="228"/>
      <c r="AQ19" s="228"/>
      <c r="AR19" s="228"/>
      <c r="AS19" s="228"/>
      <c r="AT19" s="228"/>
      <c r="AU19" s="228"/>
      <c r="AV19" s="230"/>
      <c r="AW19" s="228"/>
      <c r="AX19" s="228"/>
      <c r="AY19" s="228"/>
      <c r="AZ19" s="228"/>
    </row>
    <row r="20" spans="1:65" ht="15.75" customHeight="1">
      <c r="A20" s="231">
        <v>9</v>
      </c>
      <c r="B20" s="246" t="s">
        <v>252</v>
      </c>
      <c r="C20" s="235"/>
      <c r="D20" s="235"/>
      <c r="E20" s="235" t="s">
        <v>251</v>
      </c>
      <c r="F20" s="236">
        <f>IF(F21&gt;3,"2")+IF(F21=3,"1")+IF(F21&lt;3,"0")</f>
        <v>0</v>
      </c>
      <c r="G20" s="237"/>
      <c r="H20" s="236">
        <f>IF(H21&gt;3,"2")+IF(H21=3,"1")+IF(H21&lt;3,"0")</f>
        <v>0</v>
      </c>
      <c r="I20" s="237"/>
      <c r="J20" s="236">
        <f>IF(J21&gt;3,"2")+IF(J21=3,"1")+IF(J21&lt;3,"0")</f>
        <v>0</v>
      </c>
      <c r="K20" s="237"/>
      <c r="L20" s="236">
        <f>IF(L21&gt;3,"2")+IF(L21=3,"1")+IF(L21&lt;3,"0")</f>
        <v>0</v>
      </c>
      <c r="M20" s="237"/>
      <c r="N20" s="236">
        <f>IF(N21&gt;3,"2")+IF(N21=3,"1")+IF(N21&lt;3,"0")</f>
        <v>0</v>
      </c>
      <c r="O20" s="237"/>
      <c r="P20" s="236">
        <f>IF(P21&gt;3,"2")+IF(P21=3,"1")+IF(P21&lt;3,"0")</f>
        <v>0</v>
      </c>
      <c r="Q20" s="237"/>
      <c r="R20" s="236">
        <f>IF(R21&gt;3,"2")+IF(R21=3,"1")+IF(R21&lt;3,"0")</f>
        <v>0</v>
      </c>
      <c r="S20" s="237"/>
      <c r="T20" s="236">
        <f>IF(T21&gt;3,"2")+IF(T21=3,"1")+IF(T21&lt;3,"0")</f>
        <v>1</v>
      </c>
      <c r="U20" s="237"/>
      <c r="V20" s="141"/>
      <c r="W20" s="142"/>
      <c r="X20" s="236">
        <f>IF(X21&gt;3,"2")+IF(X21=3,"1")+IF(X21&lt;3,"0")</f>
        <v>0</v>
      </c>
      <c r="Y20" s="237"/>
      <c r="Z20" s="236">
        <f>IF(Z21&gt;3,"2")+IF(Z21=3,"1")+IF(Z21&lt;3,"0")</f>
        <v>0</v>
      </c>
      <c r="AA20" s="237"/>
      <c r="AB20" s="236">
        <f>IF(AB21&gt;3,"2")+IF(AB21=3,"1")+IF(AB21&lt;3,"0")</f>
        <v>0</v>
      </c>
      <c r="AC20" s="237"/>
      <c r="AD20" s="238">
        <f t="shared" si="0"/>
        <v>1</v>
      </c>
      <c r="AE20" s="244" t="s">
        <v>245</v>
      </c>
      <c r="AF20" s="238">
        <v>5</v>
      </c>
      <c r="AG20" s="238"/>
      <c r="AH20" s="238"/>
      <c r="AI20" s="231">
        <f>RANK(AD20,$AD$4:$AD$27)</f>
        <v>12</v>
      </c>
      <c r="AJ20" s="184">
        <f>AW28</f>
        <v>-119</v>
      </c>
      <c r="AK20" s="242"/>
      <c r="AO20" s="227">
        <f>IF(F20=1,"0")+IF(G21=4,$AD20)+IF(F20=2,-$AD20)</f>
        <v>1</v>
      </c>
      <c r="AP20" s="227">
        <f>IF(H20=1,"0")+IF(I21=4,$AD20)+IF(H20=2,-$AD20)</f>
        <v>1</v>
      </c>
      <c r="AQ20" s="227">
        <f>IF(J20=1,"0")+IF(K21=4,$AD20)+IF(J20=2,-$AD20)</f>
        <v>1</v>
      </c>
      <c r="AR20" s="227">
        <f>IF(L20=1,"0")+IF(M21=4,$AD20)+IF(L20=2,-$AD20)</f>
        <v>1</v>
      </c>
      <c r="AS20" s="227">
        <f>IF(N20=1,"0")+IF(O21=4,$AD20)+IF(N20=2,-$AD20)</f>
        <v>1</v>
      </c>
      <c r="AT20" s="227">
        <f>IF(P20=1,"0")+IF(Q21=4,$AD20)+IF(P20=2,-$AD20)</f>
        <v>1</v>
      </c>
      <c r="AU20" s="227">
        <f>IF(R20=1,"0")+IF(S21=4,$AD20)+IF(R20=2,-$AD20)</f>
        <v>1</v>
      </c>
      <c r="AV20" s="227">
        <f>IF(T20=1,"0")+IF(U21=4,$AD20)+IF(T20=2,-$AD20)</f>
        <v>0</v>
      </c>
      <c r="AW20" s="229">
        <v>0</v>
      </c>
      <c r="AX20" s="227">
        <f>IF(X20=1,"0")+IF(Y21=4,$AD20)+IF(X20=2,-$AD20)</f>
        <v>1</v>
      </c>
      <c r="AY20" s="227">
        <f>IF(Z20=1,"0")+IF(AA21=4,$AD20)+IF(Z20=2,-$AD20)</f>
        <v>1</v>
      </c>
      <c r="AZ20" s="227">
        <f>IF(AB20=1,"0")+IF(AC21=4,$AD20)+IF(AB20=2,-$AD20)</f>
        <v>1</v>
      </c>
    </row>
    <row r="21" spans="1:65" ht="12.75" customHeight="1">
      <c r="A21" s="232"/>
      <c r="B21" s="247"/>
      <c r="C21" s="217"/>
      <c r="D21" s="217"/>
      <c r="E21" s="217"/>
      <c r="F21" s="29">
        <v>2</v>
      </c>
      <c r="G21" s="31">
        <v>4</v>
      </c>
      <c r="H21" s="29">
        <v>1</v>
      </c>
      <c r="I21" s="31">
        <v>4</v>
      </c>
      <c r="J21" s="29">
        <v>2</v>
      </c>
      <c r="K21" s="31">
        <v>4</v>
      </c>
      <c r="L21" s="29">
        <v>1</v>
      </c>
      <c r="M21" s="31">
        <v>4</v>
      </c>
      <c r="N21" s="29">
        <v>1</v>
      </c>
      <c r="O21" s="31">
        <v>4</v>
      </c>
      <c r="P21" s="29">
        <v>2</v>
      </c>
      <c r="Q21" s="31">
        <v>4</v>
      </c>
      <c r="R21" s="29">
        <v>2</v>
      </c>
      <c r="S21" s="31">
        <v>4</v>
      </c>
      <c r="T21" s="29">
        <v>3</v>
      </c>
      <c r="U21" s="31">
        <v>3</v>
      </c>
      <c r="V21" s="26"/>
      <c r="W21" s="28"/>
      <c r="X21" s="29">
        <v>1</v>
      </c>
      <c r="Y21" s="31">
        <v>4</v>
      </c>
      <c r="Z21" s="29">
        <v>2</v>
      </c>
      <c r="AA21" s="31">
        <v>4</v>
      </c>
      <c r="AB21" s="29">
        <v>2</v>
      </c>
      <c r="AC21" s="31">
        <v>4</v>
      </c>
      <c r="AD21" s="239"/>
      <c r="AE21" s="245"/>
      <c r="AF21" s="239"/>
      <c r="AG21" s="239"/>
      <c r="AH21" s="239"/>
      <c r="AI21" s="232"/>
      <c r="AJ21" s="185">
        <f>(F21+H21+J21+L21+N21+P21+R21+T21+V21+X21+Z21+AB21)-(G21+I21+K21+M21+O21+Q21+S21+U21+W21+Y21+AA21+AC21)</f>
        <v>-24</v>
      </c>
      <c r="AK21" s="243"/>
      <c r="AO21" s="228"/>
      <c r="AP21" s="228"/>
      <c r="AQ21" s="228"/>
      <c r="AR21" s="228"/>
      <c r="AS21" s="228"/>
      <c r="AT21" s="228"/>
      <c r="AU21" s="228"/>
      <c r="AV21" s="228"/>
      <c r="AW21" s="230"/>
      <c r="AX21" s="228"/>
      <c r="AY21" s="228"/>
      <c r="AZ21" s="228"/>
    </row>
    <row r="22" spans="1:65" ht="15.75" customHeight="1">
      <c r="A22" s="231">
        <v>10</v>
      </c>
      <c r="B22" s="451" t="s">
        <v>70</v>
      </c>
      <c r="C22" s="235"/>
      <c r="D22" s="235"/>
      <c r="E22" s="235" t="s">
        <v>253</v>
      </c>
      <c r="F22" s="236">
        <f>IF(F23&gt;3,"2")+IF(F23=3,"1")+IF(F23&lt;3,"0")</f>
        <v>1</v>
      </c>
      <c r="G22" s="237"/>
      <c r="H22" s="236">
        <f>IF(H23&gt;3,"2")+IF(H23=3,"1")+IF(H23&lt;3,"0")</f>
        <v>1</v>
      </c>
      <c r="I22" s="237"/>
      <c r="J22" s="236">
        <f>IF(J23&gt;3,"2")+IF(J23=3,"1")+IF(J23&lt;3,"0")</f>
        <v>0</v>
      </c>
      <c r="K22" s="237"/>
      <c r="L22" s="236">
        <f>IF(L23&gt;3,"2")+IF(L23=3,"1")+IF(L23&lt;3,"0")</f>
        <v>2</v>
      </c>
      <c r="M22" s="237"/>
      <c r="N22" s="236">
        <f>IF(N23&gt;3,"2")+IF(N23=3,"1")+IF(N23&lt;3,"0")</f>
        <v>2</v>
      </c>
      <c r="O22" s="237"/>
      <c r="P22" s="236">
        <f>IF(P23&gt;3,"2")+IF(P23=3,"1")+IF(P23&lt;3,"0")</f>
        <v>2</v>
      </c>
      <c r="Q22" s="237"/>
      <c r="R22" s="236">
        <f>IF(R23&gt;3,"2")+IF(R23=3,"1")+IF(R23&lt;3,"0")</f>
        <v>2</v>
      </c>
      <c r="S22" s="237"/>
      <c r="T22" s="236">
        <f>IF(T23&gt;3,"2")+IF(T23=3,"1")+IF(T23&lt;3,"0")</f>
        <v>1</v>
      </c>
      <c r="U22" s="237"/>
      <c r="V22" s="236">
        <f>IF(V23&gt;3,"2")+IF(V23=3,"1")+IF(V23&lt;3,"0")</f>
        <v>2</v>
      </c>
      <c r="W22" s="237"/>
      <c r="X22" s="141"/>
      <c r="Y22" s="142"/>
      <c r="Z22" s="236">
        <f>IF(Z23&gt;3,"2")+IF(Z23=3,"1")+IF(Z23&lt;3,"0")</f>
        <v>2</v>
      </c>
      <c r="AA22" s="237"/>
      <c r="AB22" s="236">
        <f>IF(AB23&gt;3,"2")+IF(AB23=3,"1")+IF(AB23&lt;3,"0")</f>
        <v>1</v>
      </c>
      <c r="AC22" s="237"/>
      <c r="AD22" s="238">
        <f t="shared" si="0"/>
        <v>16</v>
      </c>
      <c r="AE22" s="244" t="s">
        <v>245</v>
      </c>
      <c r="AF22" s="453">
        <v>1</v>
      </c>
      <c r="AG22" s="238"/>
      <c r="AH22" s="238"/>
      <c r="AI22" s="231">
        <f>RANK(AD22,$AD$4:$AD$27)</f>
        <v>1</v>
      </c>
      <c r="AJ22" s="184">
        <f>AX28</f>
        <v>39</v>
      </c>
      <c r="AK22" s="242"/>
      <c r="AO22" s="227">
        <f>IF(F22=1,"0")+IF(G23=4,$AD22)+IF(F22=2,-$AD22)</f>
        <v>0</v>
      </c>
      <c r="AP22" s="227">
        <f>IF(H22=1,"0")+IF(I23=4,$AD22)+IF(H22=2,-$AD22)</f>
        <v>0</v>
      </c>
      <c r="AQ22" s="227">
        <f>IF(J22=1,"0")+IF(K23=4,$AD22)+IF(J22=2,-$AD22)</f>
        <v>16</v>
      </c>
      <c r="AR22" s="227">
        <f>IF(L22=1,"0")+IF(M23=4,$AD22)+IF(L22=2,-$AD22)</f>
        <v>-16</v>
      </c>
      <c r="AS22" s="227">
        <f>IF(N22=1,"0")+IF(O23=4,$AD22)+IF(N22=2,-$AD22)</f>
        <v>-16</v>
      </c>
      <c r="AT22" s="227">
        <f>IF(P22=1,"0")+IF(Q23=4,$AD22)+IF(P22=2,-$AD22)</f>
        <v>-16</v>
      </c>
      <c r="AU22" s="227">
        <f>IF(R22=1,"0")+IF(S23=4,$AD22)+IF(R22=2,-$AD22)</f>
        <v>-16</v>
      </c>
      <c r="AV22" s="227">
        <f>IF(T22=1,"0")+IF(U23=4,$AD22)+IF(T22=2,-$AD22)</f>
        <v>0</v>
      </c>
      <c r="AW22" s="227">
        <f>IF(V22=1,"0")+IF(W23=4,$AD22)+IF(V22=2,-$AD22)</f>
        <v>-16</v>
      </c>
      <c r="AX22" s="229">
        <v>0</v>
      </c>
      <c r="AY22" s="227">
        <f>IF(Z22=1,"0")+IF(AA23=4,$AD22)+IF(Z22=2,-$AD22)</f>
        <v>-16</v>
      </c>
      <c r="AZ22" s="227">
        <f>IF(AB22=1,"0")+IF(AC23=4,$AD22)+IF(AB22=2,-$AD22)</f>
        <v>0</v>
      </c>
    </row>
    <row r="23" spans="1:65" ht="12.75" customHeight="1">
      <c r="A23" s="232"/>
      <c r="B23" s="452"/>
      <c r="C23" s="217"/>
      <c r="D23" s="217"/>
      <c r="E23" s="217"/>
      <c r="F23" s="29">
        <v>3</v>
      </c>
      <c r="G23" s="31">
        <v>3</v>
      </c>
      <c r="H23" s="29">
        <v>3</v>
      </c>
      <c r="I23" s="31">
        <v>3</v>
      </c>
      <c r="J23" s="29">
        <v>1</v>
      </c>
      <c r="K23" s="31">
        <v>4</v>
      </c>
      <c r="L23" s="29">
        <v>4</v>
      </c>
      <c r="M23" s="31">
        <v>1</v>
      </c>
      <c r="N23" s="29">
        <v>4</v>
      </c>
      <c r="O23" s="31">
        <v>2</v>
      </c>
      <c r="P23" s="29">
        <v>4</v>
      </c>
      <c r="Q23" s="31">
        <v>1</v>
      </c>
      <c r="R23" s="29">
        <v>4</v>
      </c>
      <c r="S23" s="31">
        <v>0</v>
      </c>
      <c r="T23" s="29">
        <v>3</v>
      </c>
      <c r="U23" s="31">
        <v>3</v>
      </c>
      <c r="V23" s="29">
        <v>4</v>
      </c>
      <c r="W23" s="31">
        <v>1</v>
      </c>
      <c r="X23" s="26"/>
      <c r="Y23" s="28"/>
      <c r="Z23" s="29">
        <v>4</v>
      </c>
      <c r="AA23" s="31">
        <v>0</v>
      </c>
      <c r="AB23" s="29">
        <v>3</v>
      </c>
      <c r="AC23" s="31">
        <v>3</v>
      </c>
      <c r="AD23" s="239"/>
      <c r="AE23" s="245"/>
      <c r="AF23" s="454"/>
      <c r="AG23" s="239"/>
      <c r="AH23" s="239"/>
      <c r="AI23" s="232"/>
      <c r="AJ23" s="185">
        <f>(F23+H23+J23+L23+N23+P23+R23+T23+V23+X23+Z23+AB23)-(G23+I23+K23+M23+O23+Q23+S23+U23+W23+Y23+AA23+AC23)</f>
        <v>16</v>
      </c>
      <c r="AK23" s="243"/>
      <c r="AO23" s="228"/>
      <c r="AP23" s="228"/>
      <c r="AQ23" s="228"/>
      <c r="AR23" s="228"/>
      <c r="AS23" s="228"/>
      <c r="AT23" s="228"/>
      <c r="AU23" s="228"/>
      <c r="AV23" s="228"/>
      <c r="AW23" s="228"/>
      <c r="AX23" s="230"/>
      <c r="AY23" s="228"/>
      <c r="AZ23" s="228"/>
    </row>
    <row r="24" spans="1:65" ht="15.75" customHeight="1">
      <c r="A24" s="231">
        <v>11</v>
      </c>
      <c r="B24" s="455" t="s">
        <v>69</v>
      </c>
      <c r="C24" s="235"/>
      <c r="D24" s="235"/>
      <c r="E24" s="235" t="s">
        <v>132</v>
      </c>
      <c r="F24" s="236">
        <f>IF(F25&gt;3,"2")+IF(F25=3,"1")+IF(F25&lt;3,"0")</f>
        <v>0</v>
      </c>
      <c r="G24" s="237"/>
      <c r="H24" s="236">
        <f>IF(H25&gt;3,"2")+IF(H25=3,"1")+IF(H25&lt;3,"0")</f>
        <v>2</v>
      </c>
      <c r="I24" s="237"/>
      <c r="J24" s="236">
        <f>IF(J25&gt;3,"2")+IF(J25=3,"1")+IF(J25&lt;3,"0")</f>
        <v>2</v>
      </c>
      <c r="K24" s="237"/>
      <c r="L24" s="236">
        <f>IF(L25&gt;3,"2")+IF(L25=3,"1")+IF(L25&lt;3,"0")</f>
        <v>2</v>
      </c>
      <c r="M24" s="237"/>
      <c r="N24" s="236">
        <f>IF(N25&gt;3,"2")+IF(N25=3,"1")+IF(N25&lt;3,"0")</f>
        <v>0</v>
      </c>
      <c r="O24" s="237"/>
      <c r="P24" s="236">
        <f>IF(P25&gt;3,"2")+IF(P25=3,"1")+IF(P25&lt;3,"0")</f>
        <v>1</v>
      </c>
      <c r="Q24" s="237"/>
      <c r="R24" s="236">
        <f>IF(R25&gt;3,"2")+IF(R25=3,"1")+IF(R25&lt;3,"0")</f>
        <v>2</v>
      </c>
      <c r="S24" s="237"/>
      <c r="T24" s="236">
        <f>IF(T25&gt;3,"2")+IF(T25=3,"1")+IF(T25&lt;3,"0")</f>
        <v>2</v>
      </c>
      <c r="U24" s="237"/>
      <c r="V24" s="236">
        <f>IF(V25&gt;3,"2")+IF(V25=3,"1")+IF(V25&lt;3,"0")</f>
        <v>2</v>
      </c>
      <c r="W24" s="237"/>
      <c r="X24" s="236">
        <f>IF(X25&gt;3,"2")+IF(X25=3,"1")+IF(X25&lt;3,"0")</f>
        <v>0</v>
      </c>
      <c r="Y24" s="237"/>
      <c r="Z24" s="141"/>
      <c r="AA24" s="142"/>
      <c r="AB24" s="236">
        <f>IF(AB25&gt;3,"2")+IF(AB25=3,"1")+IF(AB25&lt;3,"0")</f>
        <v>2</v>
      </c>
      <c r="AC24" s="237"/>
      <c r="AD24" s="238">
        <f t="shared" si="0"/>
        <v>15</v>
      </c>
      <c r="AE24" s="238"/>
      <c r="AF24" s="238"/>
      <c r="AG24" s="240" t="s">
        <v>246</v>
      </c>
      <c r="AH24" s="453">
        <v>1</v>
      </c>
      <c r="AI24" s="231">
        <f>RANK(AD24,$AD$4:$AD$27)</f>
        <v>2</v>
      </c>
      <c r="AJ24" s="184">
        <f>AY28</f>
        <v>29</v>
      </c>
      <c r="AK24" s="242"/>
      <c r="AO24" s="227">
        <f>IF(F24=1,"0")+IF(G25=4,$AD24)+IF(F24=2,-$AD24)</f>
        <v>15</v>
      </c>
      <c r="AP24" s="227">
        <f>IF(H24=1,"0")+IF(I25=4,$AD24)+IF(H24=2,-$AD24)</f>
        <v>-15</v>
      </c>
      <c r="AQ24" s="227">
        <f>IF(J24=1,"0")+IF(K25=4,$AD24)+IF(J24=2,-$AD24)</f>
        <v>-15</v>
      </c>
      <c r="AR24" s="227">
        <f>IF(L24=1,"0")+IF(M25=4,$AD24)+IF(L24=2,-$AD24)</f>
        <v>-15</v>
      </c>
      <c r="AS24" s="227">
        <f>IF(N24=1,"0")+IF(O25=4,$AD24)+IF(N24=2,-$AD24)</f>
        <v>15</v>
      </c>
      <c r="AT24" s="227">
        <f>IF(P24=1,"0")+IF(Q25=4,$AD24)+IF(P24=2,-$AD24)</f>
        <v>0</v>
      </c>
      <c r="AU24" s="227">
        <f>IF(R24=1,"0")+IF(S25=4,$AD24)+IF(R24=2,-$AD24)</f>
        <v>-15</v>
      </c>
      <c r="AV24" s="227">
        <f>IF(T24=1,"0")+IF(U25=4,$AD24)+IF(T24=2,-$AD24)</f>
        <v>-15</v>
      </c>
      <c r="AW24" s="227">
        <f>IF(V24=1,"0")+IF(W25=4,$AD24)+IF(V24=2,-$AD24)</f>
        <v>-15</v>
      </c>
      <c r="AX24" s="227">
        <f>IF(X24=1,"0")+IF(Y25=4,$AD24)+IF(X24=2,-$AD24)</f>
        <v>15</v>
      </c>
      <c r="AY24" s="229">
        <v>0</v>
      </c>
      <c r="AZ24" s="227">
        <f>IF(AB24=1,"0")+IF(AC25=4,$AD24)+IF(AB24=2,-$AD24)</f>
        <v>-15</v>
      </c>
    </row>
    <row r="25" spans="1:65" ht="12.75" customHeight="1">
      <c r="A25" s="232"/>
      <c r="B25" s="456"/>
      <c r="C25" s="217"/>
      <c r="D25" s="217"/>
      <c r="E25" s="217"/>
      <c r="F25" s="155">
        <v>2</v>
      </c>
      <c r="G25" s="156">
        <v>4</v>
      </c>
      <c r="H25" s="29">
        <v>4</v>
      </c>
      <c r="I25" s="31">
        <v>2</v>
      </c>
      <c r="J25" s="29">
        <v>4</v>
      </c>
      <c r="K25" s="31">
        <v>1</v>
      </c>
      <c r="L25" s="29">
        <v>4</v>
      </c>
      <c r="M25" s="31">
        <v>2</v>
      </c>
      <c r="N25" s="29">
        <v>2</v>
      </c>
      <c r="O25" s="31">
        <v>4</v>
      </c>
      <c r="P25" s="29">
        <v>3</v>
      </c>
      <c r="Q25" s="31">
        <v>3</v>
      </c>
      <c r="R25" s="29">
        <v>4</v>
      </c>
      <c r="S25" s="31">
        <v>1</v>
      </c>
      <c r="T25" s="29">
        <v>4</v>
      </c>
      <c r="U25" s="31">
        <v>2</v>
      </c>
      <c r="V25" s="29">
        <v>4</v>
      </c>
      <c r="W25" s="31">
        <v>2</v>
      </c>
      <c r="X25" s="29">
        <v>0</v>
      </c>
      <c r="Y25" s="31">
        <v>4</v>
      </c>
      <c r="Z25" s="26"/>
      <c r="AA25" s="28"/>
      <c r="AB25" s="29">
        <v>4</v>
      </c>
      <c r="AC25" s="31">
        <v>0</v>
      </c>
      <c r="AD25" s="239"/>
      <c r="AE25" s="239"/>
      <c r="AF25" s="239"/>
      <c r="AG25" s="241"/>
      <c r="AH25" s="454"/>
      <c r="AI25" s="232"/>
      <c r="AJ25" s="185">
        <f>(F25+H25+J25+L25+N25+P25+R25+T25+V25+X25+Z25+AB25)-(G25+I25+K25+M25+O25+Q25+S25+U25+W25+Y25+AA25+AC25)</f>
        <v>10</v>
      </c>
      <c r="AK25" s="243"/>
      <c r="AO25" s="228"/>
      <c r="AP25" s="228"/>
      <c r="AQ25" s="228"/>
      <c r="AR25" s="228"/>
      <c r="AS25" s="228"/>
      <c r="AT25" s="228"/>
      <c r="AU25" s="228"/>
      <c r="AV25" s="228"/>
      <c r="AW25" s="228"/>
      <c r="AX25" s="228"/>
      <c r="AY25" s="230"/>
      <c r="AZ25" s="228"/>
    </row>
    <row r="26" spans="1:65" ht="15.75" customHeight="1">
      <c r="A26" s="231">
        <v>12</v>
      </c>
      <c r="B26" s="461" t="s">
        <v>254</v>
      </c>
      <c r="C26" s="235"/>
      <c r="D26" s="235"/>
      <c r="E26" s="235" t="s">
        <v>255</v>
      </c>
      <c r="F26" s="236">
        <f>IF(F27&gt;3,"2")+IF(F27=3,"1")+IF(F27&lt;3,"0")</f>
        <v>2</v>
      </c>
      <c r="G26" s="237"/>
      <c r="H26" s="236">
        <f>IF(H27&gt;3,"2")+IF(H27=3,"1")+IF(H27&lt;3,"0")</f>
        <v>0</v>
      </c>
      <c r="I26" s="237"/>
      <c r="J26" s="236">
        <f>IF(J27&gt;3,"2")+IF(J27=3,"1")+IF(J27&lt;3,"0")</f>
        <v>1</v>
      </c>
      <c r="K26" s="237"/>
      <c r="L26" s="236">
        <f>IF(L27&gt;3,"2")+IF(L27=3,"1")+IF(L27&lt;3,"0")</f>
        <v>2</v>
      </c>
      <c r="M26" s="237"/>
      <c r="N26" s="236">
        <f>IF(N27&gt;3,"2")+IF(N27=3,"1")+IF(N27&lt;3,"0")</f>
        <v>0</v>
      </c>
      <c r="O26" s="237"/>
      <c r="P26" s="236">
        <f>IF(P27&gt;3,"2")+IF(P27=3,"1")+IF(P27&lt;3,"0")</f>
        <v>2</v>
      </c>
      <c r="Q26" s="237"/>
      <c r="R26" s="236">
        <f>IF(R27&gt;3,"2")+IF(R27=3,"1")+IF(R27&lt;3,"0")</f>
        <v>2</v>
      </c>
      <c r="S26" s="237"/>
      <c r="T26" s="236">
        <f>IF(T27&gt;3,"2")+IF(T27=3,"1")+IF(T27&lt;3,"0")</f>
        <v>1</v>
      </c>
      <c r="U26" s="237"/>
      <c r="V26" s="236">
        <f>IF(V27&gt;3,"2")+IF(V27=3,"1")+IF(V27&lt;3,"0")</f>
        <v>2</v>
      </c>
      <c r="W26" s="237"/>
      <c r="X26" s="236">
        <f>IF(X27&gt;3,"2")+IF(X27=3,"1")+IF(X27&lt;3,"0")</f>
        <v>1</v>
      </c>
      <c r="Y26" s="237"/>
      <c r="Z26" s="236">
        <f>IF(Z27&gt;3,"2")+IF(Z27=3,"1")+IF(Z27&lt;3,"0")</f>
        <v>0</v>
      </c>
      <c r="AA26" s="237"/>
      <c r="AB26" s="141"/>
      <c r="AC26" s="142"/>
      <c r="AD26" s="238">
        <f t="shared" si="0"/>
        <v>13</v>
      </c>
      <c r="AE26" s="238"/>
      <c r="AF26" s="238"/>
      <c r="AG26" s="240" t="s">
        <v>246</v>
      </c>
      <c r="AH26" s="457">
        <v>2</v>
      </c>
      <c r="AI26" s="231">
        <f>RANK(AD26,$AD$4:$AD$27)</f>
        <v>4</v>
      </c>
      <c r="AJ26" s="184">
        <f>AZ28</f>
        <v>-6</v>
      </c>
      <c r="AK26" s="242"/>
      <c r="AO26" s="227">
        <f>IF(F26=1,"0")+IF(G27=4,$AD26)+IF(F26=2,-$AD26)</f>
        <v>-13</v>
      </c>
      <c r="AP26" s="227">
        <f>IF(H26=1,"0")+IF(I27=4,$AD26)+IF(H26=2,-$AD26)</f>
        <v>13</v>
      </c>
      <c r="AQ26" s="227">
        <f>IF(J26=1,"0")+IF(K27=4,$AD26)+IF(J26=2,-$AD26)</f>
        <v>0</v>
      </c>
      <c r="AR26" s="227">
        <f>IF(L26=1,"0")+IF(M27=4,$AD26)+IF(L26=2,-$AD26)</f>
        <v>-13</v>
      </c>
      <c r="AS26" s="227">
        <f>IF(N26=1,"0")+IF(O27=4,$AD26)+IF(N26=2,-$AD26)</f>
        <v>13</v>
      </c>
      <c r="AT26" s="227">
        <f>IF(P26=1,"0")+IF(Q27=4,$AD26)+IF(P26=2,-$AD26)</f>
        <v>-13</v>
      </c>
      <c r="AU26" s="227">
        <f>IF(R26=1,"0")+IF(S27=4,$AD26)+IF(R26=2,-$AD26)</f>
        <v>-13</v>
      </c>
      <c r="AV26" s="227">
        <f>IF(T26=1,"0")+IF(U27=4,$AD26)+IF(T26=2,-$AD26)</f>
        <v>0</v>
      </c>
      <c r="AW26" s="227">
        <f>IF(V26=1,"0")+IF(W27=4,$AD26)+IF(V26=2,-$AD26)</f>
        <v>-13</v>
      </c>
      <c r="AX26" s="227">
        <f>IF(X26=1,"0")+IF(Y27=4,$AD26)+IF(X26=2,-$AD26)</f>
        <v>0</v>
      </c>
      <c r="AY26" s="227">
        <f>IF(Z26=1,"0")+IF(AA27=4,$AD26)+IF(Z26=2,-$AD26)</f>
        <v>13</v>
      </c>
      <c r="AZ26" s="229">
        <v>0</v>
      </c>
    </row>
    <row r="27" spans="1:65" ht="12.75" customHeight="1">
      <c r="A27" s="232"/>
      <c r="B27" s="462"/>
      <c r="C27" s="217"/>
      <c r="D27" s="217"/>
      <c r="E27" s="217"/>
      <c r="F27" s="155">
        <v>4</v>
      </c>
      <c r="G27" s="156">
        <v>2</v>
      </c>
      <c r="H27" s="155">
        <v>0</v>
      </c>
      <c r="I27" s="156">
        <v>4</v>
      </c>
      <c r="J27" s="29">
        <v>3</v>
      </c>
      <c r="K27" s="31">
        <v>3</v>
      </c>
      <c r="L27" s="29">
        <v>4</v>
      </c>
      <c r="M27" s="31">
        <v>1</v>
      </c>
      <c r="N27" s="29">
        <v>0</v>
      </c>
      <c r="O27" s="31">
        <v>4</v>
      </c>
      <c r="P27" s="29">
        <v>4</v>
      </c>
      <c r="Q27" s="31">
        <v>0</v>
      </c>
      <c r="R27" s="29">
        <v>4</v>
      </c>
      <c r="S27" s="31">
        <v>2</v>
      </c>
      <c r="T27" s="29">
        <v>3</v>
      </c>
      <c r="U27" s="31">
        <v>3</v>
      </c>
      <c r="V27" s="29">
        <v>4</v>
      </c>
      <c r="W27" s="31">
        <v>2</v>
      </c>
      <c r="X27" s="29">
        <v>3</v>
      </c>
      <c r="Y27" s="31">
        <v>3</v>
      </c>
      <c r="Z27" s="29">
        <v>0</v>
      </c>
      <c r="AA27" s="31">
        <v>4</v>
      </c>
      <c r="AB27" s="26"/>
      <c r="AC27" s="28"/>
      <c r="AD27" s="239"/>
      <c r="AE27" s="239"/>
      <c r="AF27" s="239"/>
      <c r="AG27" s="241"/>
      <c r="AH27" s="458"/>
      <c r="AI27" s="232"/>
      <c r="AJ27" s="185">
        <f>(F27+H27+J27+L27+N27+P27+R27+T27+V27+X27+Z27+AB27)-(G27+I27+K27+M27+O27+Q27+S27+U27+W27+Y27+AA27+AC27)</f>
        <v>1</v>
      </c>
      <c r="AK27" s="243"/>
      <c r="AO27" s="228"/>
      <c r="AP27" s="228"/>
      <c r="AQ27" s="228"/>
      <c r="AR27" s="228"/>
      <c r="AS27" s="228"/>
      <c r="AT27" s="228"/>
      <c r="AU27" s="228"/>
      <c r="AV27" s="228"/>
      <c r="AW27" s="228"/>
      <c r="AX27" s="228"/>
      <c r="AY27" s="228"/>
      <c r="AZ27" s="230"/>
    </row>
    <row r="28" spans="1:65" ht="15">
      <c r="AO28" s="157">
        <f>SUM(AO4:AO27)</f>
        <v>-10</v>
      </c>
      <c r="AP28" s="157">
        <f t="shared" ref="AP28:AZ28" si="1">SUM(AP4:AP27)</f>
        <v>32</v>
      </c>
      <c r="AQ28" s="157">
        <f t="shared" si="1"/>
        <v>8</v>
      </c>
      <c r="AR28" s="157">
        <f t="shared" si="1"/>
        <v>-86</v>
      </c>
      <c r="AS28" s="157">
        <f t="shared" si="1"/>
        <v>-6</v>
      </c>
      <c r="AT28" s="157">
        <f t="shared" si="1"/>
        <v>-39</v>
      </c>
      <c r="AU28" s="157">
        <f t="shared" si="1"/>
        <v>-52</v>
      </c>
      <c r="AV28" s="157">
        <f t="shared" si="1"/>
        <v>2</v>
      </c>
      <c r="AW28" s="157">
        <f t="shared" si="1"/>
        <v>-119</v>
      </c>
      <c r="AX28" s="157">
        <f t="shared" si="1"/>
        <v>39</v>
      </c>
      <c r="AY28" s="157">
        <f t="shared" si="1"/>
        <v>29</v>
      </c>
      <c r="AZ28" s="157">
        <f t="shared" si="1"/>
        <v>-6</v>
      </c>
    </row>
    <row r="29" spans="1:65" ht="15">
      <c r="G29" s="2" t="s">
        <v>277</v>
      </c>
      <c r="O29" s="2" t="s">
        <v>265</v>
      </c>
      <c r="AJ29" s="33"/>
      <c r="AL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57">
        <v>1</v>
      </c>
      <c r="BA29" s="57">
        <v>2</v>
      </c>
      <c r="BB29" s="57">
        <v>3</v>
      </c>
      <c r="BC29" s="57">
        <v>4</v>
      </c>
      <c r="BD29" s="57">
        <v>5</v>
      </c>
      <c r="BE29" s="57">
        <v>6</v>
      </c>
      <c r="BF29" s="57">
        <v>7</v>
      </c>
      <c r="BG29" s="57">
        <v>8</v>
      </c>
      <c r="BH29" s="57">
        <v>9</v>
      </c>
      <c r="BI29" s="57">
        <v>10</v>
      </c>
      <c r="BJ29" s="57">
        <v>11</v>
      </c>
      <c r="BK29" s="57">
        <v>12</v>
      </c>
      <c r="BL29" s="57">
        <v>13</v>
      </c>
      <c r="BM29" s="57">
        <v>14</v>
      </c>
    </row>
  </sheetData>
  <protectedRanges>
    <protectedRange sqref="C29 U29" name="Diapazons3_1"/>
  </protectedRanges>
  <mergeCells count="434">
    <mergeCell ref="AZ22:AZ23"/>
    <mergeCell ref="AX14:AX15"/>
    <mergeCell ref="AY14:AY15"/>
    <mergeCell ref="AR22:AR23"/>
    <mergeCell ref="AS22:AS23"/>
    <mergeCell ref="AT22:AT23"/>
    <mergeCell ref="AU22:AU23"/>
    <mergeCell ref="AV22:AV23"/>
    <mergeCell ref="AW22:AW23"/>
    <mergeCell ref="AX22:AX23"/>
    <mergeCell ref="AY22:AY23"/>
    <mergeCell ref="V14:W14"/>
    <mergeCell ref="X14:Y14"/>
    <mergeCell ref="Z14:AA14"/>
    <mergeCell ref="AB14:AC14"/>
    <mergeCell ref="AS14:AS15"/>
    <mergeCell ref="AT14:AT15"/>
    <mergeCell ref="AU14:AU15"/>
    <mergeCell ref="AV14:AV15"/>
    <mergeCell ref="AW14:AW15"/>
    <mergeCell ref="P10:Q10"/>
    <mergeCell ref="R10:S10"/>
    <mergeCell ref="T10:U10"/>
    <mergeCell ref="V10:W10"/>
    <mergeCell ref="X10:Y10"/>
    <mergeCell ref="Z10:AA10"/>
    <mergeCell ref="AB10:AC10"/>
    <mergeCell ref="AD10:AD11"/>
    <mergeCell ref="AE10:AE11"/>
    <mergeCell ref="AZ8:AZ9"/>
    <mergeCell ref="AU10:AU11"/>
    <mergeCell ref="AV10:AV11"/>
    <mergeCell ref="AW10:AW11"/>
    <mergeCell ref="AX10:AX11"/>
    <mergeCell ref="AY10:AY11"/>
    <mergeCell ref="AZ10:AZ11"/>
    <mergeCell ref="AV12:AV13"/>
    <mergeCell ref="AW12:AW13"/>
    <mergeCell ref="AX12:AX13"/>
    <mergeCell ref="AY12:AY13"/>
    <mergeCell ref="AZ12:AZ13"/>
    <mergeCell ref="AQ8:AQ9"/>
    <mergeCell ref="AR8:AR9"/>
    <mergeCell ref="AS8:AS9"/>
    <mergeCell ref="AT8:AT9"/>
    <mergeCell ref="AU8:AU9"/>
    <mergeCell ref="AV8:AV9"/>
    <mergeCell ref="AW8:AW9"/>
    <mergeCell ref="AX8:AX9"/>
    <mergeCell ref="AY8:AY9"/>
    <mergeCell ref="AD26:AD27"/>
    <mergeCell ref="AE26:AE27"/>
    <mergeCell ref="AF26:AF27"/>
    <mergeCell ref="AG26:AG27"/>
    <mergeCell ref="AH26:AH27"/>
    <mergeCell ref="AI26:AI27"/>
    <mergeCell ref="AK26:AK27"/>
    <mergeCell ref="AO26:AO27"/>
    <mergeCell ref="AO8:AO9"/>
    <mergeCell ref="AF10:AF11"/>
    <mergeCell ref="AG10:AG11"/>
    <mergeCell ref="P4:Q4"/>
    <mergeCell ref="R4:S4"/>
    <mergeCell ref="T4:U4"/>
    <mergeCell ref="V4:W4"/>
    <mergeCell ref="X4:Y4"/>
    <mergeCell ref="Z4:AA4"/>
    <mergeCell ref="AB4:AC4"/>
    <mergeCell ref="AD4:AD5"/>
    <mergeCell ref="AE4:AE5"/>
    <mergeCell ref="AR14:AR15"/>
    <mergeCell ref="AR16:AR17"/>
    <mergeCell ref="P12:Q12"/>
    <mergeCell ref="R12:S12"/>
    <mergeCell ref="T12:U12"/>
    <mergeCell ref="N14:O14"/>
    <mergeCell ref="R14:S14"/>
    <mergeCell ref="T14:U14"/>
    <mergeCell ref="AD6:AD7"/>
    <mergeCell ref="AE6:AE7"/>
    <mergeCell ref="AF6:AF7"/>
    <mergeCell ref="AG6:AG7"/>
    <mergeCell ref="AH6:AH7"/>
    <mergeCell ref="AI6:AI7"/>
    <mergeCell ref="AK6:AK7"/>
    <mergeCell ref="AO6:AO7"/>
    <mergeCell ref="AP6:AP7"/>
    <mergeCell ref="AQ6:AQ7"/>
    <mergeCell ref="AF8:AF9"/>
    <mergeCell ref="AG8:AG9"/>
    <mergeCell ref="AH8:AH9"/>
    <mergeCell ref="AI8:AI9"/>
    <mergeCell ref="AK8:AK9"/>
    <mergeCell ref="AP8:AP9"/>
    <mergeCell ref="AO16:AO17"/>
    <mergeCell ref="AP16:AP17"/>
    <mergeCell ref="AQ16:AQ17"/>
    <mergeCell ref="AD18:AD19"/>
    <mergeCell ref="AE18:AE19"/>
    <mergeCell ref="AF18:AF19"/>
    <mergeCell ref="AG18:AG19"/>
    <mergeCell ref="AH18:AH19"/>
    <mergeCell ref="AD14:AD15"/>
    <mergeCell ref="AE14:AE15"/>
    <mergeCell ref="AF14:AF15"/>
    <mergeCell ref="AG14:AG15"/>
    <mergeCell ref="AH14:AH15"/>
    <mergeCell ref="AI14:AI15"/>
    <mergeCell ref="AK14:AK15"/>
    <mergeCell ref="AO14:AO15"/>
    <mergeCell ref="AP14:AP15"/>
    <mergeCell ref="AQ14:AQ15"/>
    <mergeCell ref="A1:AD1"/>
    <mergeCell ref="A2:H2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4:A5"/>
    <mergeCell ref="B4:B5"/>
    <mergeCell ref="C4:C5"/>
    <mergeCell ref="D4:D5"/>
    <mergeCell ref="E4:E5"/>
    <mergeCell ref="H4:I4"/>
    <mergeCell ref="J4:K4"/>
    <mergeCell ref="L4:M4"/>
    <mergeCell ref="N4:O4"/>
    <mergeCell ref="AF4:AF5"/>
    <mergeCell ref="AG4:AG5"/>
    <mergeCell ref="AH4:AH5"/>
    <mergeCell ref="AI4:AI5"/>
    <mergeCell ref="AK4:AK5"/>
    <mergeCell ref="AO4:AO5"/>
    <mergeCell ref="AP4:AP5"/>
    <mergeCell ref="AQ4:AQ5"/>
    <mergeCell ref="AR4:AR5"/>
    <mergeCell ref="AS4:AS5"/>
    <mergeCell ref="AT4:AT5"/>
    <mergeCell ref="AU4:AU5"/>
    <mergeCell ref="AV4:AV5"/>
    <mergeCell ref="AW4:AW5"/>
    <mergeCell ref="AX4:AX5"/>
    <mergeCell ref="AY4:AY5"/>
    <mergeCell ref="AZ4:AZ5"/>
    <mergeCell ref="A6:A7"/>
    <mergeCell ref="B6:B7"/>
    <mergeCell ref="C6:C7"/>
    <mergeCell ref="D6:D7"/>
    <mergeCell ref="E6:E7"/>
    <mergeCell ref="F6:G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B6:AC6"/>
    <mergeCell ref="AR6:AR7"/>
    <mergeCell ref="AS6:AS7"/>
    <mergeCell ref="AT6:AT7"/>
    <mergeCell ref="AU6:AU7"/>
    <mergeCell ref="AV6:AV7"/>
    <mergeCell ref="AW6:AW7"/>
    <mergeCell ref="AX6:AX7"/>
    <mergeCell ref="AY6:AY7"/>
    <mergeCell ref="AZ6:AZ7"/>
    <mergeCell ref="A8:A9"/>
    <mergeCell ref="B8:B9"/>
    <mergeCell ref="C8:C9"/>
    <mergeCell ref="D8:D9"/>
    <mergeCell ref="E8:E9"/>
    <mergeCell ref="F8:G8"/>
    <mergeCell ref="H8:I8"/>
    <mergeCell ref="L8:M8"/>
    <mergeCell ref="N8:O8"/>
    <mergeCell ref="P8:Q8"/>
    <mergeCell ref="R8:S8"/>
    <mergeCell ref="T8:U8"/>
    <mergeCell ref="V8:W8"/>
    <mergeCell ref="X8:Y8"/>
    <mergeCell ref="Z8:AA8"/>
    <mergeCell ref="AB8:AC8"/>
    <mergeCell ref="AD8:AD9"/>
    <mergeCell ref="AE8:AE9"/>
    <mergeCell ref="A10:A11"/>
    <mergeCell ref="B10:B11"/>
    <mergeCell ref="C10:C11"/>
    <mergeCell ref="D10:D11"/>
    <mergeCell ref="E10:E11"/>
    <mergeCell ref="F10:G10"/>
    <mergeCell ref="H10:I10"/>
    <mergeCell ref="J10:K10"/>
    <mergeCell ref="N10:O10"/>
    <mergeCell ref="AH10:AH11"/>
    <mergeCell ref="AI10:AI11"/>
    <mergeCell ref="AK10:AK11"/>
    <mergeCell ref="AO10:AO11"/>
    <mergeCell ref="AP10:AP11"/>
    <mergeCell ref="AQ10:AQ11"/>
    <mergeCell ref="AR10:AR11"/>
    <mergeCell ref="AS10:AS11"/>
    <mergeCell ref="AT10:AT11"/>
    <mergeCell ref="A12:A13"/>
    <mergeCell ref="B12:B13"/>
    <mergeCell ref="C12:C13"/>
    <mergeCell ref="D12:D13"/>
    <mergeCell ref="E12:E13"/>
    <mergeCell ref="F12:G12"/>
    <mergeCell ref="H12:I12"/>
    <mergeCell ref="J12:K12"/>
    <mergeCell ref="L12:M12"/>
    <mergeCell ref="V12:W12"/>
    <mergeCell ref="X12:Y12"/>
    <mergeCell ref="Z12:AA12"/>
    <mergeCell ref="AB12:AC12"/>
    <mergeCell ref="AD12:AD13"/>
    <mergeCell ref="AE12:AE13"/>
    <mergeCell ref="AF12:AF13"/>
    <mergeCell ref="AG12:AG13"/>
    <mergeCell ref="AH12:AH13"/>
    <mergeCell ref="AI12:AI13"/>
    <mergeCell ref="AK12:AK13"/>
    <mergeCell ref="AO12:AO13"/>
    <mergeCell ref="AP12:AP13"/>
    <mergeCell ref="AQ12:AQ13"/>
    <mergeCell ref="AR12:AR13"/>
    <mergeCell ref="AS12:AS13"/>
    <mergeCell ref="AT12:AT13"/>
    <mergeCell ref="AU12:AU13"/>
    <mergeCell ref="A14:A15"/>
    <mergeCell ref="B14:B15"/>
    <mergeCell ref="C14:C15"/>
    <mergeCell ref="D14:D15"/>
    <mergeCell ref="E14:E15"/>
    <mergeCell ref="F14:G14"/>
    <mergeCell ref="H14:I14"/>
    <mergeCell ref="J14:K14"/>
    <mergeCell ref="L14:M14"/>
    <mergeCell ref="AZ14:AZ15"/>
    <mergeCell ref="A16:A17"/>
    <mergeCell ref="B16:B17"/>
    <mergeCell ref="C16:C17"/>
    <mergeCell ref="D16:D17"/>
    <mergeCell ref="E16:E17"/>
    <mergeCell ref="F16:G16"/>
    <mergeCell ref="H16:I16"/>
    <mergeCell ref="J16:K16"/>
    <mergeCell ref="L16:M16"/>
    <mergeCell ref="N16:O16"/>
    <mergeCell ref="P16:Q16"/>
    <mergeCell ref="T16:U16"/>
    <mergeCell ref="V16:W16"/>
    <mergeCell ref="X16:Y16"/>
    <mergeCell ref="Z16:AA16"/>
    <mergeCell ref="AB16:AC16"/>
    <mergeCell ref="AD16:AD17"/>
    <mergeCell ref="AE16:AE17"/>
    <mergeCell ref="AF16:AF17"/>
    <mergeCell ref="AG16:AG17"/>
    <mergeCell ref="AH16:AH17"/>
    <mergeCell ref="AI16:AI17"/>
    <mergeCell ref="AK16:AK17"/>
    <mergeCell ref="AS16:AS17"/>
    <mergeCell ref="AT16:AT17"/>
    <mergeCell ref="AU16:AU17"/>
    <mergeCell ref="AV16:AV17"/>
    <mergeCell ref="AW16:AW17"/>
    <mergeCell ref="AX16:AX17"/>
    <mergeCell ref="AY16:AY17"/>
    <mergeCell ref="AZ16:AZ17"/>
    <mergeCell ref="A18:A19"/>
    <mergeCell ref="B18:B19"/>
    <mergeCell ref="C18:C19"/>
    <mergeCell ref="D18:D19"/>
    <mergeCell ref="E18:E19"/>
    <mergeCell ref="F18:G18"/>
    <mergeCell ref="H18:I18"/>
    <mergeCell ref="J18:K18"/>
    <mergeCell ref="L18:M18"/>
    <mergeCell ref="N18:O18"/>
    <mergeCell ref="P18:Q18"/>
    <mergeCell ref="R18:S18"/>
    <mergeCell ref="V18:W18"/>
    <mergeCell ref="X18:Y18"/>
    <mergeCell ref="Z18:AA18"/>
    <mergeCell ref="AB18:AC18"/>
    <mergeCell ref="AI18:AI19"/>
    <mergeCell ref="AK18:AK19"/>
    <mergeCell ref="AO18:AO19"/>
    <mergeCell ref="AP18:AP19"/>
    <mergeCell ref="AQ18:AQ19"/>
    <mergeCell ref="AR18:AR19"/>
    <mergeCell ref="AS18:AS19"/>
    <mergeCell ref="AT18:AT19"/>
    <mergeCell ref="AU18:AU19"/>
    <mergeCell ref="AV18:AV19"/>
    <mergeCell ref="AW18:AW19"/>
    <mergeCell ref="AX18:AX19"/>
    <mergeCell ref="AY18:AY19"/>
    <mergeCell ref="AZ18:AZ19"/>
    <mergeCell ref="A20:A21"/>
    <mergeCell ref="B20:B21"/>
    <mergeCell ref="C20:C21"/>
    <mergeCell ref="D20:D21"/>
    <mergeCell ref="E20:E21"/>
    <mergeCell ref="F20:G20"/>
    <mergeCell ref="H20:I20"/>
    <mergeCell ref="J20:K20"/>
    <mergeCell ref="L20:M20"/>
    <mergeCell ref="N20:O20"/>
    <mergeCell ref="P20:Q20"/>
    <mergeCell ref="R20:S20"/>
    <mergeCell ref="T20:U20"/>
    <mergeCell ref="X20:Y20"/>
    <mergeCell ref="Z20:AA20"/>
    <mergeCell ref="AB20:AC20"/>
    <mergeCell ref="AD20:AD21"/>
    <mergeCell ref="AE20:AE21"/>
    <mergeCell ref="AF20:AF21"/>
    <mergeCell ref="AG20:AG21"/>
    <mergeCell ref="AH20:AH21"/>
    <mergeCell ref="AI20:AI21"/>
    <mergeCell ref="AK20:AK21"/>
    <mergeCell ref="AO20:AO21"/>
    <mergeCell ref="AP20:AP21"/>
    <mergeCell ref="AQ20:AQ21"/>
    <mergeCell ref="AR20:AR21"/>
    <mergeCell ref="AS20:AS21"/>
    <mergeCell ref="AT20:AT21"/>
    <mergeCell ref="AU20:AU21"/>
    <mergeCell ref="AV20:AV21"/>
    <mergeCell ref="AW20:AW21"/>
    <mergeCell ref="AX20:AX21"/>
    <mergeCell ref="AY20:AY21"/>
    <mergeCell ref="AZ20:AZ21"/>
    <mergeCell ref="A22:A23"/>
    <mergeCell ref="B22:B23"/>
    <mergeCell ref="C22:C23"/>
    <mergeCell ref="D22:D23"/>
    <mergeCell ref="E22:E23"/>
    <mergeCell ref="F22:G22"/>
    <mergeCell ref="H22:I22"/>
    <mergeCell ref="J22:K22"/>
    <mergeCell ref="L22:M22"/>
    <mergeCell ref="N22:O22"/>
    <mergeCell ref="P22:Q22"/>
    <mergeCell ref="R22:S22"/>
    <mergeCell ref="T22:U22"/>
    <mergeCell ref="V22:W22"/>
    <mergeCell ref="Z22:AA22"/>
    <mergeCell ref="AB22:AC22"/>
    <mergeCell ref="AD22:AD23"/>
    <mergeCell ref="AE22:AE23"/>
    <mergeCell ref="AF22:AF23"/>
    <mergeCell ref="AG22:AG23"/>
    <mergeCell ref="AH22:AH23"/>
    <mergeCell ref="AI22:AI23"/>
    <mergeCell ref="AK22:AK23"/>
    <mergeCell ref="AO22:AO23"/>
    <mergeCell ref="AP22:AP23"/>
    <mergeCell ref="AQ22:AQ23"/>
    <mergeCell ref="A24:A25"/>
    <mergeCell ref="B24:B25"/>
    <mergeCell ref="C24:C25"/>
    <mergeCell ref="D24:D25"/>
    <mergeCell ref="E24:E25"/>
    <mergeCell ref="F24:G24"/>
    <mergeCell ref="H24:I24"/>
    <mergeCell ref="J24:K24"/>
    <mergeCell ref="L24:M24"/>
    <mergeCell ref="N24:O24"/>
    <mergeCell ref="P24:Q24"/>
    <mergeCell ref="R24:S24"/>
    <mergeCell ref="T24:U24"/>
    <mergeCell ref="V24:W24"/>
    <mergeCell ref="X24:Y24"/>
    <mergeCell ref="AB24:AC24"/>
    <mergeCell ref="AD24:AD25"/>
    <mergeCell ref="AE24:AE25"/>
    <mergeCell ref="AF24:AF25"/>
    <mergeCell ref="AG24:AG25"/>
    <mergeCell ref="AH24:AH25"/>
    <mergeCell ref="AI24:AI25"/>
    <mergeCell ref="AK24:AK25"/>
    <mergeCell ref="AO24:AO25"/>
    <mergeCell ref="AP24:AP25"/>
    <mergeCell ref="AQ24:AQ25"/>
    <mergeCell ref="AR24:AR25"/>
    <mergeCell ref="AS24:AS25"/>
    <mergeCell ref="AT24:AT25"/>
    <mergeCell ref="AU24:AU25"/>
    <mergeCell ref="AV24:AV25"/>
    <mergeCell ref="AW24:AW25"/>
    <mergeCell ref="AX24:AX25"/>
    <mergeCell ref="AY24:AY25"/>
    <mergeCell ref="AZ24:AZ25"/>
    <mergeCell ref="A26:A27"/>
    <mergeCell ref="B26:B27"/>
    <mergeCell ref="C26:C27"/>
    <mergeCell ref="D26:D27"/>
    <mergeCell ref="E26:E27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X26:Y26"/>
    <mergeCell ref="Z26:AA26"/>
    <mergeCell ref="AY26:AY27"/>
    <mergeCell ref="AZ26:AZ27"/>
    <mergeCell ref="AP26:AP27"/>
    <mergeCell ref="AQ26:AQ27"/>
    <mergeCell ref="AR26:AR27"/>
    <mergeCell ref="AS26:AS27"/>
    <mergeCell ref="AT26:AT27"/>
    <mergeCell ref="AU26:AU27"/>
    <mergeCell ref="AV26:AV27"/>
    <mergeCell ref="AW26:AW27"/>
    <mergeCell ref="AX26:AX27"/>
  </mergeCells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M28"/>
  <sheetViews>
    <sheetView zoomScale="75" zoomScaleNormal="75" workbookViewId="0">
      <selection activeCell="X30" sqref="X30"/>
    </sheetView>
  </sheetViews>
  <sheetFormatPr defaultRowHeight="12.75" outlineLevelCol="1"/>
  <cols>
    <col min="1" max="1" width="4.85546875" style="33" customWidth="1"/>
    <col min="2" max="2" width="18.140625" style="33" bestFit="1" customWidth="1"/>
    <col min="3" max="3" width="3.28515625" style="33" hidden="1" customWidth="1"/>
    <col min="4" max="4" width="6.140625" style="33" hidden="1" customWidth="1"/>
    <col min="5" max="5" width="20.5703125" style="33" bestFit="1" customWidth="1"/>
    <col min="6" max="6" width="3.28515625" style="33" customWidth="1"/>
    <col min="7" max="27" width="2.7109375" style="33" customWidth="1"/>
    <col min="28" max="29" width="2.7109375" style="33" hidden="1" customWidth="1"/>
    <col min="30" max="30" width="7.42578125" style="33" customWidth="1"/>
    <col min="31" max="31" width="6" style="33" customWidth="1"/>
    <col min="32" max="32" width="6.7109375" style="33" hidden="1" customWidth="1"/>
    <col min="33" max="33" width="6.7109375" style="47" customWidth="1" outlineLevel="1"/>
    <col min="34" max="34" width="5.5703125" style="33" customWidth="1"/>
    <col min="35" max="35" width="4.140625" style="200" customWidth="1"/>
    <col min="36" max="37" width="9.140625" style="33"/>
    <col min="38" max="47" width="8" style="20" customWidth="1" outlineLevel="1"/>
    <col min="48" max="49" width="9.140625" style="20" customWidth="1" outlineLevel="1"/>
    <col min="50" max="50" width="9.140625" style="20" customWidth="1"/>
    <col min="51" max="16384" width="9.140625" style="33"/>
  </cols>
  <sheetData>
    <row r="1" spans="1:50" ht="23.25">
      <c r="A1" s="253" t="s">
        <v>256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186"/>
      <c r="AF1" s="186"/>
      <c r="AG1" s="147"/>
      <c r="AH1" s="33">
        <v>50</v>
      </c>
      <c r="AI1" s="200" t="s">
        <v>43</v>
      </c>
      <c r="AK1" s="148" t="s">
        <v>257</v>
      </c>
    </row>
    <row r="2" spans="1:50">
      <c r="A2" s="254" t="s">
        <v>244</v>
      </c>
      <c r="B2" s="254"/>
      <c r="C2" s="254"/>
      <c r="D2" s="254"/>
      <c r="E2" s="254"/>
      <c r="F2" s="254"/>
      <c r="G2" s="254"/>
      <c r="H2" s="254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AD2" s="143"/>
      <c r="AE2" s="143"/>
      <c r="AF2" s="143"/>
      <c r="AG2" s="48"/>
      <c r="AH2" s="33">
        <f>MAX(AD4:AD25)</f>
        <v>15</v>
      </c>
      <c r="AI2" s="200" t="s">
        <v>42</v>
      </c>
    </row>
    <row r="3" spans="1:50" s="149" customFormat="1" ht="16.5" thickBot="1">
      <c r="A3" s="150" t="s">
        <v>7</v>
      </c>
      <c r="B3" s="151" t="s">
        <v>142</v>
      </c>
      <c r="C3" s="152" t="s">
        <v>45</v>
      </c>
      <c r="D3" s="153" t="s">
        <v>143</v>
      </c>
      <c r="E3" s="153" t="s">
        <v>66</v>
      </c>
      <c r="F3" s="255">
        <v>1</v>
      </c>
      <c r="G3" s="256"/>
      <c r="H3" s="257">
        <v>2</v>
      </c>
      <c r="I3" s="258"/>
      <c r="J3" s="257">
        <v>3</v>
      </c>
      <c r="K3" s="258"/>
      <c r="L3" s="257">
        <v>4</v>
      </c>
      <c r="M3" s="258"/>
      <c r="N3" s="257">
        <v>5</v>
      </c>
      <c r="O3" s="258"/>
      <c r="P3" s="257">
        <v>6</v>
      </c>
      <c r="Q3" s="258"/>
      <c r="R3" s="257">
        <v>7</v>
      </c>
      <c r="S3" s="258"/>
      <c r="T3" s="257">
        <v>8</v>
      </c>
      <c r="U3" s="258"/>
      <c r="V3" s="257">
        <v>9</v>
      </c>
      <c r="W3" s="258"/>
      <c r="X3" s="257">
        <v>10</v>
      </c>
      <c r="Y3" s="258"/>
      <c r="Z3" s="257">
        <v>11</v>
      </c>
      <c r="AA3" s="258"/>
      <c r="AB3" s="257">
        <v>12</v>
      </c>
      <c r="AC3" s="258"/>
      <c r="AD3" s="22" t="s">
        <v>20</v>
      </c>
      <c r="AE3" s="22" t="s">
        <v>19</v>
      </c>
      <c r="AF3" s="22" t="s">
        <v>27</v>
      </c>
      <c r="AG3" s="22" t="s">
        <v>144</v>
      </c>
      <c r="AH3" s="22"/>
      <c r="AI3" s="201"/>
      <c r="AL3" s="20">
        <v>1</v>
      </c>
      <c r="AM3" s="20">
        <v>2</v>
      </c>
      <c r="AN3" s="20">
        <v>3</v>
      </c>
      <c r="AO3" s="20">
        <v>4</v>
      </c>
      <c r="AP3" s="20">
        <v>5</v>
      </c>
      <c r="AQ3" s="20">
        <v>6</v>
      </c>
      <c r="AR3" s="20">
        <v>7</v>
      </c>
      <c r="AS3" s="20">
        <v>8</v>
      </c>
      <c r="AT3" s="20">
        <v>9</v>
      </c>
      <c r="AU3" s="20">
        <v>10</v>
      </c>
      <c r="AV3" s="20">
        <v>11</v>
      </c>
      <c r="AW3" s="20">
        <v>12</v>
      </c>
      <c r="AX3" s="154"/>
    </row>
    <row r="4" spans="1:50" ht="15.75" customHeight="1">
      <c r="A4" s="231">
        <v>1</v>
      </c>
      <c r="B4" s="279" t="s">
        <v>258</v>
      </c>
      <c r="C4" s="235"/>
      <c r="D4" s="235"/>
      <c r="E4" s="235" t="s">
        <v>157</v>
      </c>
      <c r="F4" s="58">
        <v>0</v>
      </c>
      <c r="G4" s="49" t="s">
        <v>48</v>
      </c>
      <c r="H4" s="252">
        <f>IF(H5&gt;3,"2")+IF(H5=3,"1")+IF(H5&lt;3,"0")</f>
        <v>0</v>
      </c>
      <c r="I4" s="237"/>
      <c r="J4" s="252">
        <f>IF(J5&gt;3,"2")+IF(J5=3,"1")+IF(J5&lt;3,"0")</f>
        <v>0</v>
      </c>
      <c r="K4" s="237"/>
      <c r="L4" s="252">
        <f>IF(L5&gt;3,"2")+IF(L5=3,"1")+IF(L5&lt;3,"0")</f>
        <v>0</v>
      </c>
      <c r="M4" s="237"/>
      <c r="N4" s="252">
        <f>IF(N5&gt;3,"2")+IF(N5=3,"1")+IF(N5&lt;3,"0")</f>
        <v>0</v>
      </c>
      <c r="O4" s="237"/>
      <c r="P4" s="252">
        <f>IF(P5&gt;3,"2")+IF(P5=3,"1")+IF(P5&lt;3,"0")</f>
        <v>0</v>
      </c>
      <c r="Q4" s="237"/>
      <c r="R4" s="252">
        <f>IF(R5&gt;3,"2")+IF(R5=3,"1")+IF(R5&lt;3,"0")</f>
        <v>0</v>
      </c>
      <c r="S4" s="237"/>
      <c r="T4" s="252">
        <f>IF(T5&gt;3,"2")+IF(T5=3,"1")+IF(T5&lt;3,"0")</f>
        <v>0</v>
      </c>
      <c r="U4" s="237"/>
      <c r="V4" s="252">
        <f>IF(V5&gt;3,"2")+IF(V5=3,"1")+IF(V5&lt;3,"0")</f>
        <v>0</v>
      </c>
      <c r="W4" s="237"/>
      <c r="X4" s="252">
        <f>IF(X5&gt;3,"2")+IF(X5=3,"1")+IF(X5&lt;3,"0")</f>
        <v>0</v>
      </c>
      <c r="Y4" s="237"/>
      <c r="Z4" s="252">
        <f>IF(Z5&gt;3,"2")+IF(Z5=3,"1")+IF(Z5&lt;3,"0")</f>
        <v>0</v>
      </c>
      <c r="AA4" s="237"/>
      <c r="AB4" s="281">
        <f>IF(AB5&gt;3,"2")+IF(AB5=3,"1")+IF(AB5&lt;3,"0")</f>
        <v>0</v>
      </c>
      <c r="AC4" s="262"/>
      <c r="AD4" s="238">
        <f>SUM(H4:AC4)</f>
        <v>0</v>
      </c>
      <c r="AE4" s="263">
        <v>11</v>
      </c>
      <c r="AF4" s="231">
        <f>RANK(AD4,$AD$4:$AD$25)</f>
        <v>11</v>
      </c>
      <c r="AG4" s="184">
        <f>AL26</f>
        <v>-110</v>
      </c>
      <c r="AH4" s="242"/>
      <c r="AL4" s="229">
        <v>0</v>
      </c>
      <c r="AM4" s="227">
        <f>IF(H4=1,"0")+IF(I5=4,$AD4)+IF(H4=2,-$AD4)</f>
        <v>0</v>
      </c>
      <c r="AN4" s="227">
        <f>IF(J4=1,"0")+IF(K5=4,$AD4)+IF(J4=2,-$AD4)</f>
        <v>0</v>
      </c>
      <c r="AO4" s="227">
        <f>IF(L4=1,"0")+IF(M5=4,$AD4)+IF(L4=2,-$AD4)</f>
        <v>0</v>
      </c>
      <c r="AP4" s="227">
        <f>IF(N4=1,"0")+IF(O5=4,$AD4)+IF(N4=2,-$AD4)</f>
        <v>0</v>
      </c>
      <c r="AQ4" s="227">
        <f>IF(P4=1,"0")+IF(Q5=4,$AD4)+IF(P4=2,-$AD4)</f>
        <v>0</v>
      </c>
      <c r="AR4" s="227">
        <f>IF(R4=1,"0")+IF(S5=4,$AD4)+IF(R4=2,-$AD4)</f>
        <v>0</v>
      </c>
      <c r="AS4" s="227">
        <f>IF(T4=1,"0")+IF(U5=4,$AD4)+IF(T4=2,-$AD4)</f>
        <v>0</v>
      </c>
      <c r="AT4" s="227">
        <f>IF(V4=1,"0")+IF(W5=4,$AD4)+IF(V4=2,-$AD4)</f>
        <v>0</v>
      </c>
      <c r="AU4" s="227">
        <f>IF(X4=1,"0")+IF(Y5=4,$AD4)+IF(X4=2,-$AD4)</f>
        <v>0</v>
      </c>
      <c r="AV4" s="227">
        <f>IF(Z4=1,"0")+IF(AA5=4,$AD4)+IF(Z4=2,-$AD4)</f>
        <v>0</v>
      </c>
      <c r="AW4" s="227">
        <f>IF(AB4=1,"0")+IF(AC5=4,$AD4)+IF(AB4=2,-$AD4)</f>
        <v>0</v>
      </c>
    </row>
    <row r="5" spans="1:50" ht="13.5" customHeight="1" thickBot="1">
      <c r="A5" s="232"/>
      <c r="B5" s="280"/>
      <c r="C5" s="217"/>
      <c r="D5" s="217"/>
      <c r="E5" s="217"/>
      <c r="F5" s="41"/>
      <c r="G5" s="42"/>
      <c r="H5" s="43">
        <v>1</v>
      </c>
      <c r="I5" s="31">
        <v>4</v>
      </c>
      <c r="J5" s="29">
        <v>2</v>
      </c>
      <c r="K5" s="31">
        <v>4</v>
      </c>
      <c r="L5" s="29">
        <v>0</v>
      </c>
      <c r="M5" s="31">
        <v>4</v>
      </c>
      <c r="N5" s="29">
        <v>1</v>
      </c>
      <c r="O5" s="31">
        <v>4</v>
      </c>
      <c r="P5" s="29">
        <v>1</v>
      </c>
      <c r="Q5" s="31">
        <v>4</v>
      </c>
      <c r="R5" s="29">
        <v>1</v>
      </c>
      <c r="S5" s="31">
        <v>4</v>
      </c>
      <c r="T5" s="29">
        <v>1</v>
      </c>
      <c r="U5" s="31">
        <v>4</v>
      </c>
      <c r="V5" s="29">
        <v>2</v>
      </c>
      <c r="W5" s="31">
        <v>4</v>
      </c>
      <c r="X5" s="29">
        <v>1</v>
      </c>
      <c r="Y5" s="31">
        <v>4</v>
      </c>
      <c r="Z5" s="155">
        <v>1</v>
      </c>
      <c r="AA5" s="156">
        <v>4</v>
      </c>
      <c r="AB5" s="202"/>
      <c r="AC5" s="203"/>
      <c r="AD5" s="239"/>
      <c r="AE5" s="264"/>
      <c r="AF5" s="232"/>
      <c r="AG5" s="185">
        <f>(F5+H5+J5+L5+N5+P5+R5+T5+V5+X5+Z5+AB5)-(G5+I5+K5+M5+O5+Q5+S5+U5+W5+Y5+AA5+AC5)</f>
        <v>-29</v>
      </c>
      <c r="AH5" s="243"/>
      <c r="AL5" s="230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</row>
    <row r="6" spans="1:50" ht="15.75" customHeight="1">
      <c r="A6" s="231">
        <v>2</v>
      </c>
      <c r="B6" s="265" t="s">
        <v>259</v>
      </c>
      <c r="C6" s="235"/>
      <c r="D6" s="235"/>
      <c r="E6" s="235" t="s">
        <v>165</v>
      </c>
      <c r="F6" s="248">
        <f>IF(F7&gt;3,"2")+IF(F7=3,"1")+IF(F7&lt;3,"0")</f>
        <v>2</v>
      </c>
      <c r="G6" s="249"/>
      <c r="H6" s="141"/>
      <c r="I6" s="142"/>
      <c r="J6" s="236">
        <f>IF(J7&gt;3,"2")+IF(J7=3,"1")+IF(J7&lt;3,"0")</f>
        <v>2</v>
      </c>
      <c r="K6" s="237"/>
      <c r="L6" s="236">
        <f>IF(L7&gt;3,"2")+IF(L7=3,"1")+IF(L7&lt;3,"0")</f>
        <v>0</v>
      </c>
      <c r="M6" s="237"/>
      <c r="N6" s="236">
        <f>IF(N7&gt;3,"2")+IF(N7=3,"1")+IF(N7&lt;3,"0")</f>
        <v>2</v>
      </c>
      <c r="O6" s="237"/>
      <c r="P6" s="236">
        <f>IF(P7&gt;3,"2")+IF(P7=3,"1")+IF(P7&lt;3,"0")</f>
        <v>0</v>
      </c>
      <c r="Q6" s="237"/>
      <c r="R6" s="236">
        <f>IF(R7&gt;3,"2")+IF(R7=3,"1")+IF(R7&lt;3,"0")</f>
        <v>0</v>
      </c>
      <c r="S6" s="237"/>
      <c r="T6" s="236">
        <f>IF(T7&gt;3,"2")+IF(T7=3,"1")+IF(T7&lt;3,"0")</f>
        <v>2</v>
      </c>
      <c r="U6" s="237"/>
      <c r="V6" s="236">
        <f>IF(V7&gt;3,"2")+IF(V7=3,"1")+IF(V7&lt;3,"0")</f>
        <v>1</v>
      </c>
      <c r="W6" s="237"/>
      <c r="X6" s="236">
        <f>IF(X7&gt;3,"2")+IF(X7=3,"1")+IF(X7&lt;3,"0")</f>
        <v>2</v>
      </c>
      <c r="Y6" s="237"/>
      <c r="Z6" s="236">
        <f>IF(Z7&gt;3,"2")+IF(Z7=3,"1")+IF(Z7&lt;3,"0")</f>
        <v>0</v>
      </c>
      <c r="AA6" s="237"/>
      <c r="AB6" s="261">
        <f>IF(AB7&gt;3,"2")+IF(AB7=3,"1")+IF(AB7&lt;3,"0")</f>
        <v>0</v>
      </c>
      <c r="AC6" s="262"/>
      <c r="AD6" s="238">
        <f t="shared" ref="AD6:AD24" si="0">SUM(F6:AC6)</f>
        <v>11</v>
      </c>
      <c r="AE6" s="263">
        <v>6</v>
      </c>
      <c r="AF6" s="231">
        <f>RANK(AD6,$AD$4:$AD$25)</f>
        <v>5</v>
      </c>
      <c r="AG6" s="184">
        <f>AM26</f>
        <v>-6</v>
      </c>
      <c r="AH6" s="242"/>
      <c r="AL6" s="227">
        <f>IF(F6=1,"0")+IF(G7=4,$AD6)+IF(F6=2,-$AD6)</f>
        <v>-11</v>
      </c>
      <c r="AM6" s="229">
        <v>0</v>
      </c>
      <c r="AN6" s="227">
        <f>IF(J6=1,"0")+IF(K7=4,$AD6)+IF(J6=2,-$AD6)</f>
        <v>-11</v>
      </c>
      <c r="AO6" s="227">
        <f>IF(L6=1,"0")+IF(M7=4,$AD6)+IF(L6=2,-$AD6)</f>
        <v>11</v>
      </c>
      <c r="AP6" s="227">
        <f>IF(N6=1,"0")+IF(O7=4,$AD6)+IF(N6=2,-$AD6)</f>
        <v>-11</v>
      </c>
      <c r="AQ6" s="227">
        <f>IF(P6=1,"0")+IF(Q7=4,$AD6)+IF(P6=2,-$AD6)</f>
        <v>11</v>
      </c>
      <c r="AR6" s="227">
        <f>IF(R6=1,"0")+IF(S7=4,$AD6)+IF(R6=2,-$AD6)</f>
        <v>11</v>
      </c>
      <c r="AS6" s="227">
        <f>IF(T6=1,"0")+IF(U7=4,$AD6)+IF(T6=2,-$AD6)</f>
        <v>-11</v>
      </c>
      <c r="AT6" s="227">
        <f>IF(V6=1,"0")+IF(W7=4,$AD6)+IF(V6=2,-$AD6)</f>
        <v>0</v>
      </c>
      <c r="AU6" s="227">
        <f>IF(X6=1,"0")+IF(Y7=4,$AD6)+IF(X6=2,-$AD6)</f>
        <v>-11</v>
      </c>
      <c r="AV6" s="227">
        <f>IF(Z6=1,"0")+IF(AA7=4,$AD6)+IF(Z6=2,-$AD6)</f>
        <v>11</v>
      </c>
      <c r="AW6" s="227">
        <f>IF(AB6=1,"0")+IF(AC7=4,$AD6)+IF(AB6=2,-$AD6)</f>
        <v>0</v>
      </c>
    </row>
    <row r="7" spans="1:50" ht="12.75" customHeight="1">
      <c r="A7" s="232"/>
      <c r="B7" s="266"/>
      <c r="C7" s="217"/>
      <c r="D7" s="217"/>
      <c r="E7" s="217"/>
      <c r="F7" s="29">
        <v>4</v>
      </c>
      <c r="G7" s="31">
        <v>1</v>
      </c>
      <c r="H7" s="26"/>
      <c r="I7" s="28"/>
      <c r="J7" s="29">
        <v>4</v>
      </c>
      <c r="K7" s="31">
        <v>1</v>
      </c>
      <c r="L7" s="29">
        <v>2</v>
      </c>
      <c r="M7" s="31">
        <v>4</v>
      </c>
      <c r="N7" s="29">
        <v>4</v>
      </c>
      <c r="O7" s="31">
        <v>0</v>
      </c>
      <c r="P7" s="29">
        <v>2</v>
      </c>
      <c r="Q7" s="31">
        <v>4</v>
      </c>
      <c r="R7" s="29">
        <v>2</v>
      </c>
      <c r="S7" s="31">
        <v>4</v>
      </c>
      <c r="T7" s="29">
        <v>4</v>
      </c>
      <c r="U7" s="31">
        <v>0</v>
      </c>
      <c r="V7" s="29">
        <v>3</v>
      </c>
      <c r="W7" s="31">
        <v>3</v>
      </c>
      <c r="X7" s="29">
        <v>4</v>
      </c>
      <c r="Y7" s="31">
        <v>2</v>
      </c>
      <c r="Z7" s="29">
        <v>2</v>
      </c>
      <c r="AA7" s="31">
        <v>4</v>
      </c>
      <c r="AB7" s="202"/>
      <c r="AC7" s="203"/>
      <c r="AD7" s="239"/>
      <c r="AE7" s="264"/>
      <c r="AF7" s="232"/>
      <c r="AG7" s="185">
        <f>(F7+H7+J7+L7+N7+P7+R7+T7+V7+X7+Z7+AB7)-(G7+I7+K7+M7+O7+Q7+S7+U7+W7+Y7+AA7+AC7)</f>
        <v>8</v>
      </c>
      <c r="AH7" s="243"/>
      <c r="AL7" s="228"/>
      <c r="AM7" s="230"/>
      <c r="AN7" s="228"/>
      <c r="AO7" s="228"/>
      <c r="AP7" s="228"/>
      <c r="AQ7" s="228"/>
      <c r="AR7" s="228"/>
      <c r="AS7" s="228"/>
      <c r="AT7" s="228"/>
      <c r="AU7" s="228"/>
      <c r="AV7" s="228"/>
      <c r="AW7" s="228"/>
    </row>
    <row r="8" spans="1:50" ht="15.75" customHeight="1">
      <c r="A8" s="231">
        <v>3</v>
      </c>
      <c r="B8" s="265" t="s">
        <v>260</v>
      </c>
      <c r="C8" s="235"/>
      <c r="D8" s="235"/>
      <c r="E8" s="235" t="s">
        <v>261</v>
      </c>
      <c r="F8" s="236">
        <f>IF(F9&gt;3,"2")+IF(F9=3,"1")+IF(F9&lt;3,"0")</f>
        <v>2</v>
      </c>
      <c r="G8" s="237"/>
      <c r="H8" s="236">
        <f>IF(H9&gt;3,"2")+IF(H9=3,"1")+IF(H9&lt;3,"0")</f>
        <v>0</v>
      </c>
      <c r="I8" s="237"/>
      <c r="J8" s="141"/>
      <c r="K8" s="142"/>
      <c r="L8" s="236">
        <f>IF(L9&gt;3,"2")+IF(L9=3,"1")+IF(L9&lt;3,"0")</f>
        <v>0</v>
      </c>
      <c r="M8" s="237"/>
      <c r="N8" s="236">
        <f>IF(N9&gt;3,"2")+IF(N9=3,"1")+IF(N9&lt;3,"0")</f>
        <v>0</v>
      </c>
      <c r="O8" s="237"/>
      <c r="P8" s="236">
        <f>IF(P9&gt;3,"2")+IF(P9=3,"1")+IF(P9&lt;3,"0")</f>
        <v>1</v>
      </c>
      <c r="Q8" s="237"/>
      <c r="R8" s="236">
        <f>IF(R9&gt;3,"2")+IF(R9=3,"1")+IF(R9&lt;3,"0")</f>
        <v>0</v>
      </c>
      <c r="S8" s="237"/>
      <c r="T8" s="236">
        <f>IF(T9&gt;3,"2")+IF(T9=3,"1")+IF(T9&lt;3,"0")</f>
        <v>0</v>
      </c>
      <c r="U8" s="237"/>
      <c r="V8" s="236">
        <f>IF(V9&gt;3,"2")+IF(V9=3,"1")+IF(V9&lt;3,"0")</f>
        <v>2</v>
      </c>
      <c r="W8" s="237"/>
      <c r="X8" s="236">
        <f>IF(X9&gt;3,"2")+IF(X9=3,"1")+IF(X9&lt;3,"0")</f>
        <v>0</v>
      </c>
      <c r="Y8" s="237"/>
      <c r="Z8" s="236">
        <f>IF(Z9&gt;3,"2")+IF(Z9=3,"1")+IF(Z9&lt;3,"0")</f>
        <v>1</v>
      </c>
      <c r="AA8" s="237"/>
      <c r="AB8" s="261">
        <f>IF(AB9&gt;3,"2")+IF(AB9=3,"1")+IF(AB9&lt;3,"0")</f>
        <v>0</v>
      </c>
      <c r="AC8" s="262"/>
      <c r="AD8" s="238">
        <f t="shared" si="0"/>
        <v>6</v>
      </c>
      <c r="AE8" s="263">
        <v>9</v>
      </c>
      <c r="AF8" s="231">
        <f>RANK(AD8,$AD$4:$AD$25)</f>
        <v>9</v>
      </c>
      <c r="AG8" s="184">
        <f>AN26</f>
        <v>-69</v>
      </c>
      <c r="AH8" s="242"/>
      <c r="AL8" s="227">
        <f>IF(F8=1,"0")+IF(G9=4,$AD8)+IF(F8=2,-$AD8)</f>
        <v>-6</v>
      </c>
      <c r="AM8" s="227">
        <f>IF(H8=1,"0")+IF(I9=4,$AD8)+IF(H8=2,-$AD8)</f>
        <v>6</v>
      </c>
      <c r="AN8" s="229">
        <v>0</v>
      </c>
      <c r="AO8" s="227">
        <f>IF(L8=1,"0")+IF(M9=4,$AD8)+IF(L8=2,-$AD8)</f>
        <v>6</v>
      </c>
      <c r="AP8" s="227">
        <f>IF(N8=1,"0")+IF(O9=4,$AD8)+IF(N8=2,-$AD8)</f>
        <v>6</v>
      </c>
      <c r="AQ8" s="227">
        <f>IF(P8=1,"0")+IF(Q9=4,$AD8)+IF(P8=2,-$AD8)</f>
        <v>0</v>
      </c>
      <c r="AR8" s="227">
        <f>IF(R8=1,"0")+IF(S9=4,$AD8)+IF(R8=2,-$AD8)</f>
        <v>6</v>
      </c>
      <c r="AS8" s="227">
        <f>IF(T8=1,"0")+IF(U9=4,$AD8)+IF(T8=2,-$AD8)</f>
        <v>6</v>
      </c>
      <c r="AT8" s="227">
        <f>IF(V8=1,"0")+IF(W9=4,$AD8)+IF(V8=2,-$AD8)</f>
        <v>-6</v>
      </c>
      <c r="AU8" s="227">
        <f>IF(X8=1,"0")+IF(Y9=4,$AD8)+IF(X8=2,-$AD8)</f>
        <v>6</v>
      </c>
      <c r="AV8" s="227">
        <f>IF(Z8=1,"0")+IF(AA9=4,$AD8)+IF(Z8=2,-$AD8)</f>
        <v>0</v>
      </c>
      <c r="AW8" s="227">
        <f>IF(AB8=1,"0")+IF(AC9=4,$AD8)+IF(AB8=2,-$AD8)</f>
        <v>0</v>
      </c>
    </row>
    <row r="9" spans="1:50" ht="12.75" customHeight="1">
      <c r="A9" s="232"/>
      <c r="B9" s="266"/>
      <c r="C9" s="217"/>
      <c r="D9" s="217"/>
      <c r="E9" s="217"/>
      <c r="F9" s="29">
        <v>4</v>
      </c>
      <c r="G9" s="31">
        <v>2</v>
      </c>
      <c r="H9" s="29">
        <v>1</v>
      </c>
      <c r="I9" s="31">
        <v>4</v>
      </c>
      <c r="J9" s="26"/>
      <c r="K9" s="28"/>
      <c r="L9" s="29">
        <v>0</v>
      </c>
      <c r="M9" s="31">
        <v>4</v>
      </c>
      <c r="N9" s="29">
        <v>1</v>
      </c>
      <c r="O9" s="31">
        <v>4</v>
      </c>
      <c r="P9" s="29">
        <v>3</v>
      </c>
      <c r="Q9" s="31">
        <v>3</v>
      </c>
      <c r="R9" s="29">
        <v>1</v>
      </c>
      <c r="S9" s="31">
        <v>4</v>
      </c>
      <c r="T9" s="29">
        <v>2</v>
      </c>
      <c r="U9" s="31">
        <v>4</v>
      </c>
      <c r="V9" s="29">
        <v>4</v>
      </c>
      <c r="W9" s="31">
        <v>2</v>
      </c>
      <c r="X9" s="29">
        <v>1</v>
      </c>
      <c r="Y9" s="31">
        <v>4</v>
      </c>
      <c r="Z9" s="29">
        <v>3</v>
      </c>
      <c r="AA9" s="31">
        <v>3</v>
      </c>
      <c r="AB9" s="204"/>
      <c r="AC9" s="205"/>
      <c r="AD9" s="239"/>
      <c r="AE9" s="264"/>
      <c r="AF9" s="232"/>
      <c r="AG9" s="185">
        <f>(F9+H9+J9+L9+N9+P9+R9+T9+V9+X9+Z9+AB9)-(G9+I9+K9+M9+O9+Q9+S9+U9+W9+Y9+AA9+AC9)</f>
        <v>-14</v>
      </c>
      <c r="AH9" s="243"/>
      <c r="AL9" s="228"/>
      <c r="AM9" s="228"/>
      <c r="AN9" s="230"/>
      <c r="AO9" s="228"/>
      <c r="AP9" s="228"/>
      <c r="AQ9" s="228"/>
      <c r="AR9" s="228"/>
      <c r="AS9" s="228"/>
      <c r="AT9" s="228"/>
      <c r="AU9" s="228"/>
      <c r="AV9" s="228"/>
      <c r="AW9" s="228"/>
    </row>
    <row r="10" spans="1:50" ht="15.75" customHeight="1">
      <c r="A10" s="231">
        <v>4</v>
      </c>
      <c r="B10" s="277" t="s">
        <v>205</v>
      </c>
      <c r="C10" s="235"/>
      <c r="D10" s="235"/>
      <c r="E10" s="235" t="s">
        <v>153</v>
      </c>
      <c r="F10" s="236">
        <f>IF(F11&gt;3,"2")+IF(F11=3,"1")+IF(F11&lt;3,"0")</f>
        <v>2</v>
      </c>
      <c r="G10" s="237"/>
      <c r="H10" s="236">
        <f>IF(H11&gt;3,"2")+IF(H11=3,"1")+IF(H11&lt;3,"0")</f>
        <v>2</v>
      </c>
      <c r="I10" s="237"/>
      <c r="J10" s="236">
        <f>IF(J11&gt;3,"2")+IF(J11=3,"1")+IF(J11&lt;3,"0")</f>
        <v>2</v>
      </c>
      <c r="K10" s="237"/>
      <c r="L10" s="141"/>
      <c r="M10" s="142"/>
      <c r="N10" s="236">
        <f>IF(N11&gt;3,"2")+IF(N11=3,"1")+IF(N11&lt;3,"0")</f>
        <v>0</v>
      </c>
      <c r="O10" s="237"/>
      <c r="P10" s="236">
        <f>IF(P11&gt;3,"2")+IF(P11=3,"1")+IF(P11&lt;3,"0")</f>
        <v>2</v>
      </c>
      <c r="Q10" s="237"/>
      <c r="R10" s="236">
        <f>IF(R11&gt;3,"2")+IF(R11=3,"1")+IF(R11&lt;3,"0")</f>
        <v>1</v>
      </c>
      <c r="S10" s="237"/>
      <c r="T10" s="236">
        <f>IF(T11&gt;3,"2")+IF(T11=3,"1")+IF(T11&lt;3,"0")</f>
        <v>1</v>
      </c>
      <c r="U10" s="237"/>
      <c r="V10" s="236">
        <f>IF(V11&gt;3,"2")+IF(V11=3,"1")+IF(V11&lt;3,"0")</f>
        <v>2</v>
      </c>
      <c r="W10" s="237"/>
      <c r="X10" s="236">
        <f>IF(X11&gt;3,"2")+IF(X11=3,"1")+IF(X11&lt;3,"0")</f>
        <v>2</v>
      </c>
      <c r="Y10" s="237"/>
      <c r="Z10" s="236">
        <f>IF(Z11&gt;3,"2")+IF(Z11=3,"1")+IF(Z11&lt;3,"0")</f>
        <v>1</v>
      </c>
      <c r="AA10" s="237"/>
      <c r="AB10" s="261">
        <f>IF(AB11&gt;3,"2")+IF(AB11=3,"1")+IF(AB11&lt;3,"0")</f>
        <v>0</v>
      </c>
      <c r="AC10" s="262"/>
      <c r="AD10" s="238">
        <f t="shared" si="0"/>
        <v>15</v>
      </c>
      <c r="AE10" s="275">
        <v>2</v>
      </c>
      <c r="AF10" s="231">
        <f>RANK(AD10,$AD$4:$AD$25)</f>
        <v>1</v>
      </c>
      <c r="AG10" s="184">
        <f>AO26</f>
        <v>35</v>
      </c>
      <c r="AH10" s="242"/>
      <c r="AK10" s="47"/>
      <c r="AL10" s="227">
        <f>IF(F10=1,"0")+IF(G11=4,$AD10)+IF(F10=2,-$AD10)</f>
        <v>-15</v>
      </c>
      <c r="AM10" s="227">
        <f>IF(H10=1,"0")+IF(I11=4,$AD10)+IF(H10=2,-$AD10)</f>
        <v>-15</v>
      </c>
      <c r="AN10" s="227">
        <f>IF(J10=1,"0")+IF(K11=4,$AD10)+IF(J10=2,-$AD10)</f>
        <v>-15</v>
      </c>
      <c r="AO10" s="229">
        <v>0</v>
      </c>
      <c r="AP10" s="227">
        <f>IF(N10=1,"0")+IF(O11=4,$AD10)+IF(N10=2,-$AD10)</f>
        <v>15</v>
      </c>
      <c r="AQ10" s="227">
        <f>IF(P10=1,"0")+IF(Q11=4,$AD10)+IF(P10=2,-$AD10)</f>
        <v>-15</v>
      </c>
      <c r="AR10" s="227">
        <f>IF(R10=1,"0")+IF(S11=4,$AD10)+IF(R10=2,-$AD10)</f>
        <v>0</v>
      </c>
      <c r="AS10" s="227">
        <f>IF(T10=1,"0")+IF(U11=4,$AD10)+IF(T10=2,-$AD10)</f>
        <v>0</v>
      </c>
      <c r="AT10" s="227">
        <f>IF(V10=1,"0")+IF(W11=4,$AD10)+IF(V10=2,-$AD10)</f>
        <v>-15</v>
      </c>
      <c r="AU10" s="227">
        <f>IF(X10=1,"0")+IF(Y11=4,$AD10)+IF(X10=2,-$AD10)</f>
        <v>-15</v>
      </c>
      <c r="AV10" s="227">
        <f>IF(Z10=1,"0")+IF(AA11=4,$AD10)+IF(Z10=2,-$AD10)</f>
        <v>0</v>
      </c>
      <c r="AW10" s="227">
        <f>IF(AB10=1,"0")+IF(AC11=4,$AD10)+IF(AB10=2,-$AD10)</f>
        <v>0</v>
      </c>
    </row>
    <row r="11" spans="1:50" ht="12.75" customHeight="1">
      <c r="A11" s="232"/>
      <c r="B11" s="278"/>
      <c r="C11" s="217"/>
      <c r="D11" s="217"/>
      <c r="E11" s="217"/>
      <c r="F11" s="29">
        <v>4</v>
      </c>
      <c r="G11" s="31">
        <v>0</v>
      </c>
      <c r="H11" s="29">
        <v>4</v>
      </c>
      <c r="I11" s="31">
        <v>2</v>
      </c>
      <c r="J11" s="29">
        <v>4</v>
      </c>
      <c r="K11" s="31">
        <v>0</v>
      </c>
      <c r="L11" s="26"/>
      <c r="M11" s="28"/>
      <c r="N11" s="29">
        <v>2</v>
      </c>
      <c r="O11" s="31">
        <v>4</v>
      </c>
      <c r="P11" s="29">
        <v>4</v>
      </c>
      <c r="Q11" s="31">
        <v>2</v>
      </c>
      <c r="R11" s="29">
        <v>3</v>
      </c>
      <c r="S11" s="31">
        <v>3</v>
      </c>
      <c r="T11" s="29">
        <v>3</v>
      </c>
      <c r="U11" s="31">
        <v>3</v>
      </c>
      <c r="V11" s="29">
        <v>4</v>
      </c>
      <c r="W11" s="31">
        <v>1</v>
      </c>
      <c r="X11" s="29">
        <v>4</v>
      </c>
      <c r="Y11" s="31">
        <v>2</v>
      </c>
      <c r="Z11" s="29">
        <v>3</v>
      </c>
      <c r="AA11" s="31">
        <v>3</v>
      </c>
      <c r="AB11" s="204"/>
      <c r="AC11" s="205"/>
      <c r="AD11" s="239"/>
      <c r="AE11" s="276"/>
      <c r="AF11" s="232"/>
      <c r="AG11" s="185">
        <f>(F11+H11+J11+L11+N11+P11+R11+T11+V11+X11+Z11+AB11)-(G11+I11+K11+M11+O11+Q11+S11+U11+W11+Y11+AA11+AC11)</f>
        <v>15</v>
      </c>
      <c r="AH11" s="243"/>
      <c r="AL11" s="228"/>
      <c r="AM11" s="228"/>
      <c r="AN11" s="228"/>
      <c r="AO11" s="230"/>
      <c r="AP11" s="228"/>
      <c r="AQ11" s="228"/>
      <c r="AR11" s="228"/>
      <c r="AS11" s="228"/>
      <c r="AT11" s="228"/>
      <c r="AU11" s="228"/>
      <c r="AV11" s="228"/>
      <c r="AW11" s="228"/>
    </row>
    <row r="12" spans="1:50" ht="15.75" customHeight="1">
      <c r="A12" s="231">
        <v>5</v>
      </c>
      <c r="B12" s="273" t="s">
        <v>72</v>
      </c>
      <c r="C12" s="235"/>
      <c r="D12" s="235"/>
      <c r="E12" s="235" t="s">
        <v>153</v>
      </c>
      <c r="F12" s="236">
        <f>IF(F13&gt;3,"2")+IF(F13=3,"1")+IF(F13&lt;3,"0")</f>
        <v>2</v>
      </c>
      <c r="G12" s="237"/>
      <c r="H12" s="236">
        <f>IF(H13&gt;3,"2")+IF(H13=3,"1")+IF(H13&lt;3,"0")</f>
        <v>0</v>
      </c>
      <c r="I12" s="237"/>
      <c r="J12" s="236">
        <f>IF(J13&gt;3,"2")+IF(J13=3,"1")+IF(J13&lt;3,"0")</f>
        <v>2</v>
      </c>
      <c r="K12" s="237"/>
      <c r="L12" s="236">
        <f>IF(L13&gt;3,"2")+IF(L13=3,"1")+IF(L13&lt;3,"0")</f>
        <v>2</v>
      </c>
      <c r="M12" s="237"/>
      <c r="N12" s="141"/>
      <c r="O12" s="142"/>
      <c r="P12" s="236">
        <f>IF(P13&gt;3,"2")+IF(P13=3,"1")+IF(P13&lt;3,"0")</f>
        <v>1</v>
      </c>
      <c r="Q12" s="237"/>
      <c r="R12" s="236">
        <f>IF(R13&gt;3,"2")+IF(R13=3,"1")+IF(R13&lt;3,"0")</f>
        <v>2</v>
      </c>
      <c r="S12" s="237"/>
      <c r="T12" s="236">
        <f>IF(T13&gt;3,"2")+IF(T13=3,"1")+IF(T13&lt;3,"0")</f>
        <v>2</v>
      </c>
      <c r="U12" s="237"/>
      <c r="V12" s="236">
        <f>IF(V13&gt;3,"2")+IF(V13=3,"1")+IF(V13&lt;3,"0")</f>
        <v>1</v>
      </c>
      <c r="W12" s="237"/>
      <c r="X12" s="236">
        <f>IF(X13&gt;3,"2")+IF(X13=3,"1")+IF(X13&lt;3,"0")</f>
        <v>1</v>
      </c>
      <c r="Y12" s="237"/>
      <c r="Z12" s="236">
        <f>IF(Z13&gt;3,"2")+IF(Z13=3,"1")+IF(Z13&lt;3,"0")</f>
        <v>2</v>
      </c>
      <c r="AA12" s="237"/>
      <c r="AB12" s="261">
        <f>IF(AB13&gt;3,"2")+IF(AB13=3,"1")+IF(AB13&lt;3,"0")</f>
        <v>0</v>
      </c>
      <c r="AC12" s="262"/>
      <c r="AD12" s="238">
        <f t="shared" si="0"/>
        <v>15</v>
      </c>
      <c r="AE12" s="271">
        <v>1</v>
      </c>
      <c r="AF12" s="231">
        <f>RANK(AD12,$AD$4:$AD$25)</f>
        <v>1</v>
      </c>
      <c r="AG12" s="184">
        <f>AP26</f>
        <v>40</v>
      </c>
      <c r="AH12" s="242"/>
      <c r="AL12" s="227">
        <f>IF(F12=1,"0")+IF(G13=4,$AD12)+IF(F12=2,-$AD12)</f>
        <v>-15</v>
      </c>
      <c r="AM12" s="227">
        <f>IF(H12=1,"0")+IF(I13=4,$AD12)+IF(H12=2,-$AD12)</f>
        <v>15</v>
      </c>
      <c r="AN12" s="227">
        <f>IF(J12=1,"0")+IF(K13=4,$AD12)+IF(J12=2,-$AD12)</f>
        <v>-15</v>
      </c>
      <c r="AO12" s="227">
        <f>IF(L12=1,"0")+IF(M13=4,$AD12)+IF(L12=2,-$AD12)</f>
        <v>-15</v>
      </c>
      <c r="AP12" s="229">
        <v>0</v>
      </c>
      <c r="AQ12" s="227">
        <f>IF(P12=1,"0")+IF(Q13=4,$AD12)+IF(P12=2,-$AD12)</f>
        <v>0</v>
      </c>
      <c r="AR12" s="227">
        <f>IF(R12=1,"0")+IF(S13=4,$AD12)+IF(R12=2,-$AD12)</f>
        <v>-15</v>
      </c>
      <c r="AS12" s="227">
        <f>IF(T12=1,"0")+IF(U13=4,$AD12)+IF(T12=2,-$AD12)</f>
        <v>-15</v>
      </c>
      <c r="AT12" s="227">
        <f>IF(V12=1,"0")+IF(W13=4,$AD12)+IF(V12=2,-$AD12)</f>
        <v>0</v>
      </c>
      <c r="AU12" s="227">
        <f>IF(X12=1,"0")+IF(Y13=4,$AD12)+IF(X12=2,-$AD12)</f>
        <v>0</v>
      </c>
      <c r="AV12" s="227">
        <f>IF(Z12=1,"0")+IF(AA13=4,$AD12)+IF(Z12=2,-$AD12)</f>
        <v>-15</v>
      </c>
      <c r="AW12" s="227">
        <f>IF(AB12=1,"0")+IF(AC13=4,$AD12)+IF(AB12=2,-$AD12)</f>
        <v>0</v>
      </c>
    </row>
    <row r="13" spans="1:50" ht="12.75" customHeight="1">
      <c r="A13" s="232"/>
      <c r="B13" s="274"/>
      <c r="C13" s="217"/>
      <c r="D13" s="217"/>
      <c r="E13" s="217"/>
      <c r="F13" s="29">
        <v>4</v>
      </c>
      <c r="G13" s="31">
        <v>1</v>
      </c>
      <c r="H13" s="29">
        <v>0</v>
      </c>
      <c r="I13" s="31">
        <v>4</v>
      </c>
      <c r="J13" s="29">
        <v>4</v>
      </c>
      <c r="K13" s="31">
        <v>1</v>
      </c>
      <c r="L13" s="29">
        <v>4</v>
      </c>
      <c r="M13" s="31">
        <v>2</v>
      </c>
      <c r="N13" s="26"/>
      <c r="O13" s="28"/>
      <c r="P13" s="29">
        <v>3</v>
      </c>
      <c r="Q13" s="31">
        <v>3</v>
      </c>
      <c r="R13" s="29">
        <v>4</v>
      </c>
      <c r="S13" s="31">
        <v>2</v>
      </c>
      <c r="T13" s="29">
        <v>4</v>
      </c>
      <c r="U13" s="31">
        <v>0</v>
      </c>
      <c r="V13" s="29">
        <v>3</v>
      </c>
      <c r="W13" s="31">
        <v>3</v>
      </c>
      <c r="X13" s="29">
        <v>3</v>
      </c>
      <c r="Y13" s="31">
        <v>3</v>
      </c>
      <c r="Z13" s="29">
        <v>4</v>
      </c>
      <c r="AA13" s="31">
        <v>0</v>
      </c>
      <c r="AB13" s="204"/>
      <c r="AC13" s="205"/>
      <c r="AD13" s="239"/>
      <c r="AE13" s="272"/>
      <c r="AF13" s="232"/>
      <c r="AG13" s="185">
        <f>(F13+H13+J13+L13+N13+P13+R13+T13+V13+X13+Z13+AB13)-(G13+I13+K13+M13+O13+Q13+S13+U13+W13+Y13+AA13+AC13)</f>
        <v>14</v>
      </c>
      <c r="AH13" s="243"/>
      <c r="AL13" s="228"/>
      <c r="AM13" s="228"/>
      <c r="AN13" s="228"/>
      <c r="AO13" s="228"/>
      <c r="AP13" s="230"/>
      <c r="AQ13" s="228"/>
      <c r="AR13" s="228"/>
      <c r="AS13" s="228"/>
      <c r="AT13" s="228"/>
      <c r="AU13" s="228"/>
      <c r="AV13" s="228"/>
      <c r="AW13" s="228"/>
    </row>
    <row r="14" spans="1:50" ht="15.75" customHeight="1">
      <c r="A14" s="231">
        <v>6</v>
      </c>
      <c r="B14" s="265" t="s">
        <v>262</v>
      </c>
      <c r="C14" s="235"/>
      <c r="D14" s="235"/>
      <c r="E14" s="235" t="s">
        <v>249</v>
      </c>
      <c r="F14" s="236">
        <f>IF(F15&gt;3,"2")+IF(F15=3,"1")+IF(F15&lt;3,"0")</f>
        <v>2</v>
      </c>
      <c r="G14" s="237"/>
      <c r="H14" s="236">
        <f>IF(H15&gt;3,"2")+IF(H15=3,"1")+IF(H15&lt;3,"0")</f>
        <v>2</v>
      </c>
      <c r="I14" s="237"/>
      <c r="J14" s="236">
        <f>IF(J15&gt;3,"2")+IF(J15=3,"1")+IF(J15&lt;3,"0")</f>
        <v>1</v>
      </c>
      <c r="K14" s="237"/>
      <c r="L14" s="236">
        <f>IF(L15&gt;3,"2")+IF(L15=3,"1")+IF(L15&lt;3,"0")</f>
        <v>0</v>
      </c>
      <c r="M14" s="237"/>
      <c r="N14" s="236">
        <f>IF(N15&gt;3,"2")+IF(N15=3,"1")+IF(N15&lt;3,"0")</f>
        <v>1</v>
      </c>
      <c r="O14" s="237"/>
      <c r="P14" s="141"/>
      <c r="Q14" s="142"/>
      <c r="R14" s="236">
        <f>IF(R15&gt;3,"2")+IF(R15=3,"1")+IF(R15&lt;3,"0")</f>
        <v>2</v>
      </c>
      <c r="S14" s="237"/>
      <c r="T14" s="236">
        <f>IF(T15&gt;3,"2")+IF(T15=3,"1")+IF(T15&lt;3,"0")</f>
        <v>2</v>
      </c>
      <c r="U14" s="237"/>
      <c r="V14" s="236">
        <f>IF(V15&gt;3,"2")+IF(V15=3,"1")+IF(V15&lt;3,"0")</f>
        <v>2</v>
      </c>
      <c r="W14" s="237"/>
      <c r="X14" s="236">
        <f>IF(X15&gt;3,"2")+IF(X15=3,"1")+IF(X15&lt;3,"0")</f>
        <v>0</v>
      </c>
      <c r="Y14" s="237"/>
      <c r="Z14" s="236">
        <f>IF(Z15&gt;3,"2")+IF(Z15=3,"1")+IF(Z15&lt;3,"0")</f>
        <v>2</v>
      </c>
      <c r="AA14" s="237"/>
      <c r="AB14" s="261">
        <f>IF(AB15&gt;3,"2")+IF(AB15=3,"1")+IF(AB15&lt;3,"0")</f>
        <v>0</v>
      </c>
      <c r="AC14" s="262"/>
      <c r="AD14" s="238">
        <f t="shared" si="0"/>
        <v>14</v>
      </c>
      <c r="AE14" s="263">
        <v>4</v>
      </c>
      <c r="AF14" s="231">
        <f>RANK(AD14,$AD$4:$AD$25)</f>
        <v>3</v>
      </c>
      <c r="AG14" s="184">
        <f>AQ26</f>
        <v>17</v>
      </c>
      <c r="AH14" s="242"/>
      <c r="AL14" s="227">
        <f>IF(F14=1,"0")+IF(G15=4,$AD14)+IF(F14=2,-$AD14)</f>
        <v>-14</v>
      </c>
      <c r="AM14" s="227">
        <f>IF(H14=1,"0")+IF(I15=4,$AD14)+IF(H14=2,-$AD14)</f>
        <v>-14</v>
      </c>
      <c r="AN14" s="227">
        <f>IF(J14=1,"0")+IF(K15=4,$AD14)+IF(J14=2,-$AD14)</f>
        <v>0</v>
      </c>
      <c r="AO14" s="227">
        <f>IF(L14=1,"0")+IF(M15=4,$AD14)+IF(L14=2,-$AD14)</f>
        <v>14</v>
      </c>
      <c r="AP14" s="227">
        <f>IF(N14=1,"0")+IF(O15=4,$AD14)+IF(N14=2,-$AD14)</f>
        <v>0</v>
      </c>
      <c r="AQ14" s="229">
        <v>0</v>
      </c>
      <c r="AR14" s="227">
        <f>IF(R14=1,"0")+IF(S15=4,$AD14)+IF(R14=2,-$AD14)</f>
        <v>-14</v>
      </c>
      <c r="AS14" s="227">
        <f>IF(T14=1,"0")+IF(U15=4,$AD14)+IF(T14=2,-$AD14)</f>
        <v>-14</v>
      </c>
      <c r="AT14" s="227">
        <f>IF(V14=1,"0")+IF(W15=4,$AD14)+IF(V14=2,-$AD14)</f>
        <v>-14</v>
      </c>
      <c r="AU14" s="227">
        <f>IF(X14=1,"0")+IF(Y15=4,$AD14)+IF(X14=2,-$AD14)</f>
        <v>14</v>
      </c>
      <c r="AV14" s="227">
        <f>IF(Z14=1,"0")+IF(AA15=4,$AD14)+IF(Z14=2,-$AD14)</f>
        <v>-14</v>
      </c>
      <c r="AW14" s="227">
        <f>IF(AB14=1,"0")+IF(AC15=4,$AD14)+IF(AB14=2,-$AD14)</f>
        <v>0</v>
      </c>
    </row>
    <row r="15" spans="1:50" ht="12.75" customHeight="1">
      <c r="A15" s="232"/>
      <c r="B15" s="266"/>
      <c r="C15" s="217"/>
      <c r="D15" s="217"/>
      <c r="E15" s="217"/>
      <c r="F15" s="29">
        <v>4</v>
      </c>
      <c r="G15" s="31">
        <v>1</v>
      </c>
      <c r="H15" s="29">
        <v>4</v>
      </c>
      <c r="I15" s="31">
        <v>2</v>
      </c>
      <c r="J15" s="29">
        <v>3</v>
      </c>
      <c r="K15" s="31">
        <v>3</v>
      </c>
      <c r="L15" s="29">
        <v>2</v>
      </c>
      <c r="M15" s="31">
        <v>4</v>
      </c>
      <c r="N15" s="29">
        <v>3</v>
      </c>
      <c r="O15" s="31">
        <v>3</v>
      </c>
      <c r="P15" s="26"/>
      <c r="Q15" s="28"/>
      <c r="R15" s="29">
        <v>4</v>
      </c>
      <c r="S15" s="31">
        <v>2</v>
      </c>
      <c r="T15" s="29">
        <v>4</v>
      </c>
      <c r="U15" s="31">
        <v>0</v>
      </c>
      <c r="V15" s="29">
        <v>4</v>
      </c>
      <c r="W15" s="31">
        <v>2</v>
      </c>
      <c r="X15" s="29">
        <v>0</v>
      </c>
      <c r="Y15" s="31">
        <v>4</v>
      </c>
      <c r="Z15" s="29">
        <v>4</v>
      </c>
      <c r="AA15" s="31">
        <v>2</v>
      </c>
      <c r="AB15" s="204"/>
      <c r="AC15" s="205"/>
      <c r="AD15" s="239"/>
      <c r="AE15" s="264"/>
      <c r="AF15" s="232"/>
      <c r="AG15" s="185">
        <f>(F15+H15+J15+L15+N15+P15+R15+T15+V15+X15+Z15+AB15)-(G15+I15+K15+M15+O15+Q15+S15+U15+W15+Y15+AA15+AC15)</f>
        <v>9</v>
      </c>
      <c r="AH15" s="243"/>
      <c r="AL15" s="228"/>
      <c r="AM15" s="228"/>
      <c r="AN15" s="228"/>
      <c r="AO15" s="228"/>
      <c r="AP15" s="228"/>
      <c r="AQ15" s="230"/>
      <c r="AR15" s="228"/>
      <c r="AS15" s="228"/>
      <c r="AT15" s="228"/>
      <c r="AU15" s="228"/>
      <c r="AV15" s="228"/>
      <c r="AW15" s="228"/>
    </row>
    <row r="16" spans="1:50" ht="15.75" customHeight="1">
      <c r="A16" s="231">
        <v>7</v>
      </c>
      <c r="B16" s="265" t="s">
        <v>74</v>
      </c>
      <c r="C16" s="235"/>
      <c r="D16" s="235"/>
      <c r="E16" s="235" t="s">
        <v>161</v>
      </c>
      <c r="F16" s="236">
        <f>IF(F17&gt;3,"2")+IF(F17=3,"1")+IF(F17&lt;3,"0")</f>
        <v>2</v>
      </c>
      <c r="G16" s="237"/>
      <c r="H16" s="236">
        <f>IF(H17&gt;3,"2")+IF(H17=3,"1")+IF(H17&lt;3,"0")</f>
        <v>2</v>
      </c>
      <c r="I16" s="237"/>
      <c r="J16" s="236">
        <f>IF(J17&gt;3,"2")+IF(J17=3,"1")+IF(J17&lt;3,"0")</f>
        <v>2</v>
      </c>
      <c r="K16" s="237"/>
      <c r="L16" s="236">
        <f>IF(L17&gt;3,"2")+IF(L17=3,"1")+IF(L17&lt;3,"0")</f>
        <v>1</v>
      </c>
      <c r="M16" s="237"/>
      <c r="N16" s="236">
        <f>IF(N17&gt;3,"2")+IF(N17=3,"1")+IF(N17&lt;3,"0")</f>
        <v>0</v>
      </c>
      <c r="O16" s="237"/>
      <c r="P16" s="236">
        <f>IF(P17&gt;3,"2")+IF(P17=3,"1")+IF(P17&lt;3,"0")</f>
        <v>0</v>
      </c>
      <c r="Q16" s="237"/>
      <c r="R16" s="141"/>
      <c r="S16" s="142"/>
      <c r="T16" s="236">
        <f>IF(T17&gt;3,"2")+IF(T17=3,"1")+IF(T17&lt;3,"0")</f>
        <v>1</v>
      </c>
      <c r="U16" s="237"/>
      <c r="V16" s="236">
        <f>IF(V17&gt;3,"2")+IF(V17=3,"1")+IF(V17&lt;3,"0")</f>
        <v>2</v>
      </c>
      <c r="W16" s="237"/>
      <c r="X16" s="236">
        <f>IF(X17&gt;3,"2")+IF(X17=3,"1")+IF(X17&lt;3,"0")</f>
        <v>0</v>
      </c>
      <c r="Y16" s="237"/>
      <c r="Z16" s="236">
        <f>IF(Z17&gt;3,"2")+IF(Z17=3,"1")+IF(Z17&lt;3,"0")</f>
        <v>0</v>
      </c>
      <c r="AA16" s="237"/>
      <c r="AB16" s="261">
        <f>IF(AB17&gt;3,"2")+IF(AB17=3,"1")+IF(AB17&lt;3,"0")</f>
        <v>0</v>
      </c>
      <c r="AC16" s="262"/>
      <c r="AD16" s="238">
        <f t="shared" si="0"/>
        <v>10</v>
      </c>
      <c r="AE16" s="263">
        <v>7</v>
      </c>
      <c r="AF16" s="231">
        <f>RANK(AD16,$AD$4:$AD$25)</f>
        <v>7</v>
      </c>
      <c r="AG16" s="184">
        <f>AR26</f>
        <v>-32</v>
      </c>
      <c r="AH16" s="242"/>
      <c r="AL16" s="227">
        <f>IF(F16=1,"0")+IF(G17=4,$AD16)+IF(F16=2,-$AD16)</f>
        <v>-10</v>
      </c>
      <c r="AM16" s="227">
        <f>IF(H16=1,"0")+IF(I17=4,$AD16)+IF(H16=2,-$AD16)</f>
        <v>-10</v>
      </c>
      <c r="AN16" s="227">
        <f>IF(J16=1,"0")+IF(K17=4,$AD16)+IF(J16=2,-$AD16)</f>
        <v>-10</v>
      </c>
      <c r="AO16" s="227">
        <f>IF(L16=1,"0")+IF(M17=4,$AD16)+IF(L16=2,-$AD16)</f>
        <v>0</v>
      </c>
      <c r="AP16" s="227">
        <f>IF(N16=1,"0")+IF(O17=4,$AD16)+IF(N16=2,-$AD16)</f>
        <v>10</v>
      </c>
      <c r="AQ16" s="227">
        <f>IF(P16=1,"0")+IF(Q17=4,$AD16)+IF(P16=2,-$AD16)</f>
        <v>10</v>
      </c>
      <c r="AR16" s="229">
        <v>0</v>
      </c>
      <c r="AS16" s="227">
        <f>IF(T16=1,"0")+IF(U17=4,$AD16)+IF(T16=2,-$AD16)</f>
        <v>0</v>
      </c>
      <c r="AT16" s="227">
        <f>IF(V16=1,"0")+IF(W17=4,$AD16)+IF(V16=2,-$AD16)</f>
        <v>-10</v>
      </c>
      <c r="AU16" s="227">
        <f>IF(X16=1,"0")+IF(Y17=4,$AD16)+IF(X16=2,-$AD16)</f>
        <v>10</v>
      </c>
      <c r="AV16" s="227">
        <f>IF(Z16=1,"0")+IF(AA17=4,$AD16)+IF(Z16=2,-$AD16)</f>
        <v>10</v>
      </c>
      <c r="AW16" s="227">
        <f>IF(AB16=1,"0")+IF(AC17=4,$AD16)+IF(AB16=2,-$AD16)</f>
        <v>0</v>
      </c>
    </row>
    <row r="17" spans="1:65">
      <c r="A17" s="232"/>
      <c r="B17" s="266"/>
      <c r="C17" s="217"/>
      <c r="D17" s="217"/>
      <c r="E17" s="217"/>
      <c r="F17" s="29">
        <v>4</v>
      </c>
      <c r="G17" s="31">
        <v>1</v>
      </c>
      <c r="H17" s="29">
        <v>4</v>
      </c>
      <c r="I17" s="31">
        <v>2</v>
      </c>
      <c r="J17" s="29">
        <v>4</v>
      </c>
      <c r="K17" s="31">
        <v>1</v>
      </c>
      <c r="L17" s="29">
        <v>3</v>
      </c>
      <c r="M17" s="31">
        <v>3</v>
      </c>
      <c r="N17" s="29">
        <v>2</v>
      </c>
      <c r="O17" s="31">
        <v>4</v>
      </c>
      <c r="P17" s="29">
        <v>2</v>
      </c>
      <c r="Q17" s="31">
        <v>4</v>
      </c>
      <c r="R17" s="26"/>
      <c r="S17" s="28"/>
      <c r="T17" s="29">
        <v>3</v>
      </c>
      <c r="U17" s="31">
        <v>3</v>
      </c>
      <c r="V17" s="29">
        <v>4</v>
      </c>
      <c r="W17" s="31">
        <v>0</v>
      </c>
      <c r="X17" s="29">
        <v>2</v>
      </c>
      <c r="Y17" s="31">
        <v>4</v>
      </c>
      <c r="Z17" s="29">
        <v>0</v>
      </c>
      <c r="AA17" s="31">
        <v>4</v>
      </c>
      <c r="AB17" s="204"/>
      <c r="AC17" s="205"/>
      <c r="AD17" s="239"/>
      <c r="AE17" s="264"/>
      <c r="AF17" s="232"/>
      <c r="AG17" s="185">
        <f>(F17+H17+J17+L17+N17+P17+R17+T17+V17+X17+Z17+AB17)-(G17+I17+K17+M17+O17+Q17+S17+U17+W17+Y17+AA17+AC17)</f>
        <v>2</v>
      </c>
      <c r="AH17" s="243"/>
      <c r="AL17" s="228"/>
      <c r="AM17" s="228"/>
      <c r="AN17" s="228"/>
      <c r="AO17" s="228"/>
      <c r="AP17" s="228"/>
      <c r="AQ17" s="228"/>
      <c r="AR17" s="230"/>
      <c r="AS17" s="228"/>
      <c r="AT17" s="228"/>
      <c r="AU17" s="228"/>
      <c r="AV17" s="228"/>
      <c r="AW17" s="228"/>
    </row>
    <row r="18" spans="1:65" ht="15.75">
      <c r="A18" s="231">
        <v>8</v>
      </c>
      <c r="B18" s="265" t="s">
        <v>263</v>
      </c>
      <c r="C18" s="235"/>
      <c r="D18" s="235"/>
      <c r="E18" s="235" t="s">
        <v>264</v>
      </c>
      <c r="F18" s="236">
        <f>IF(F19&gt;3,"2")+IF(F19=3,"1")+IF(F19&lt;3,"0")</f>
        <v>2</v>
      </c>
      <c r="G18" s="237"/>
      <c r="H18" s="236">
        <f>IF(H19&gt;3,"2")+IF(H19=3,"1")+IF(H19&lt;3,"0")</f>
        <v>0</v>
      </c>
      <c r="I18" s="237"/>
      <c r="J18" s="236">
        <f>IF(J19&gt;3,"2")+IF(J19=3,"1")+IF(J19&lt;3,"0")</f>
        <v>2</v>
      </c>
      <c r="K18" s="237"/>
      <c r="L18" s="236">
        <f>IF(L19&gt;3,"2")+IF(L19=3,"1")+IF(L19&lt;3,"0")</f>
        <v>1</v>
      </c>
      <c r="M18" s="237"/>
      <c r="N18" s="236">
        <f>IF(N19&gt;3,"2")+IF(N19=3,"1")+IF(N19&lt;3,"0")</f>
        <v>0</v>
      </c>
      <c r="O18" s="237"/>
      <c r="P18" s="236">
        <f>IF(P19&gt;3,"2")+IF(P19=3,"1")+IF(P19&lt;3,"0")</f>
        <v>0</v>
      </c>
      <c r="Q18" s="237"/>
      <c r="R18" s="236">
        <f>IF(R19&gt;3,"2")+IF(R19=3,"1")+IF(R19&lt;3,"0")</f>
        <v>1</v>
      </c>
      <c r="S18" s="237"/>
      <c r="T18" s="141"/>
      <c r="U18" s="142"/>
      <c r="V18" s="236">
        <f>IF(V19&gt;3,"2")+IF(V19=3,"1")+IF(V19&lt;3,"0")</f>
        <v>1</v>
      </c>
      <c r="W18" s="237"/>
      <c r="X18" s="236">
        <f>IF(X19&gt;3,"2")+IF(X19=3,"1")+IF(X19&lt;3,"0")</f>
        <v>0</v>
      </c>
      <c r="Y18" s="237"/>
      <c r="Z18" s="236">
        <f>IF(Z19&gt;3,"2")+IF(Z19=3,"1")+IF(Z19&lt;3,"0")</f>
        <v>2</v>
      </c>
      <c r="AA18" s="237"/>
      <c r="AB18" s="261">
        <f>IF(AB19&gt;3,"2")+IF(AB19=3,"1")+IF(AB19&lt;3,"0")</f>
        <v>0</v>
      </c>
      <c r="AC18" s="262"/>
      <c r="AD18" s="238">
        <f t="shared" si="0"/>
        <v>9</v>
      </c>
      <c r="AE18" s="263">
        <v>8</v>
      </c>
      <c r="AF18" s="231">
        <f>RANK(AD18,$AD$4:$AD$25)</f>
        <v>8</v>
      </c>
      <c r="AG18" s="184">
        <f>AS26</f>
        <v>-37</v>
      </c>
      <c r="AH18" s="242"/>
      <c r="AL18" s="227">
        <f>IF(F18=1,"0")+IF(G19=4,$AD18)+IF(F18=2,-$AD18)</f>
        <v>-9</v>
      </c>
      <c r="AM18" s="227">
        <f>IF(H18=1,"0")+IF(I19=4,$AD18)+IF(H18=2,-$AD18)</f>
        <v>9</v>
      </c>
      <c r="AN18" s="227">
        <f>IF(J18=1,"0")+IF(K19=4,$AD18)+IF(J18=2,-$AD18)</f>
        <v>-9</v>
      </c>
      <c r="AO18" s="227">
        <f>IF(L18=1,"0")+IF(M19=4,$AD18)+IF(L18=2,-$AD18)</f>
        <v>0</v>
      </c>
      <c r="AP18" s="227">
        <f>IF(N18=1,"0")+IF(O19=4,$AD18)+IF(N18=2,-$AD18)</f>
        <v>9</v>
      </c>
      <c r="AQ18" s="227">
        <f>IF(P18=1,"0")+IF(Q19=4,$AD18)+IF(P18=2,-$AD18)</f>
        <v>9</v>
      </c>
      <c r="AR18" s="227">
        <f>IF(R18=1,"0")+IF(S19=4,$AD18)+IF(R18=2,-$AD18)</f>
        <v>0</v>
      </c>
      <c r="AS18" s="229">
        <v>0</v>
      </c>
      <c r="AT18" s="227">
        <f>IF(V18=1,"0")+IF(W19=4,$AD18)+IF(V18=2,-$AD18)</f>
        <v>0</v>
      </c>
      <c r="AU18" s="227">
        <f>IF(X18=1,"0")+IF(Y19=4,$AD18)+IF(X18=2,-$AD18)</f>
        <v>9</v>
      </c>
      <c r="AV18" s="227">
        <f>IF(Z18=1,"0")+IF(AA19=4,$AD18)+IF(Z18=2,-$AD18)</f>
        <v>-9</v>
      </c>
      <c r="AW18" s="227">
        <f>IF(AB18=1,"0")+IF(AC19=4,$AD18)+IF(AB18=2,-$AD18)</f>
        <v>0</v>
      </c>
    </row>
    <row r="19" spans="1:65">
      <c r="A19" s="232"/>
      <c r="B19" s="266"/>
      <c r="C19" s="217"/>
      <c r="D19" s="217"/>
      <c r="E19" s="217"/>
      <c r="F19" s="29">
        <v>4</v>
      </c>
      <c r="G19" s="31">
        <v>1</v>
      </c>
      <c r="H19" s="29">
        <v>0</v>
      </c>
      <c r="I19" s="31">
        <v>4</v>
      </c>
      <c r="J19" s="29">
        <v>4</v>
      </c>
      <c r="K19" s="31">
        <v>2</v>
      </c>
      <c r="L19" s="29">
        <v>3</v>
      </c>
      <c r="M19" s="31">
        <v>3</v>
      </c>
      <c r="N19" s="29">
        <v>0</v>
      </c>
      <c r="O19" s="31">
        <v>4</v>
      </c>
      <c r="P19" s="29">
        <v>0</v>
      </c>
      <c r="Q19" s="31">
        <v>4</v>
      </c>
      <c r="R19" s="29">
        <v>3</v>
      </c>
      <c r="S19" s="31">
        <v>3</v>
      </c>
      <c r="T19" s="26"/>
      <c r="U19" s="28"/>
      <c r="V19" s="29">
        <v>3</v>
      </c>
      <c r="W19" s="31">
        <v>3</v>
      </c>
      <c r="X19" s="29">
        <v>0</v>
      </c>
      <c r="Y19" s="31">
        <v>4</v>
      </c>
      <c r="Z19" s="29">
        <v>4</v>
      </c>
      <c r="AA19" s="31">
        <v>1</v>
      </c>
      <c r="AB19" s="204"/>
      <c r="AC19" s="205"/>
      <c r="AD19" s="239"/>
      <c r="AE19" s="264"/>
      <c r="AF19" s="232"/>
      <c r="AG19" s="185">
        <f>(F19+H19+J19+L19+N19+P19+R19+T19+V19+X19+Z19+AB19)-(G19+I19+K19+M19+O19+Q19+S19+U19+W19+Y19+AA19+AC19)</f>
        <v>-8</v>
      </c>
      <c r="AH19" s="243"/>
      <c r="AL19" s="228"/>
      <c r="AM19" s="228"/>
      <c r="AN19" s="228"/>
      <c r="AO19" s="228"/>
      <c r="AP19" s="228"/>
      <c r="AQ19" s="228"/>
      <c r="AR19" s="228"/>
      <c r="AS19" s="230"/>
      <c r="AT19" s="228"/>
      <c r="AU19" s="228"/>
      <c r="AV19" s="228"/>
      <c r="AW19" s="228"/>
    </row>
    <row r="20" spans="1:65" ht="15.75">
      <c r="A20" s="231">
        <v>9</v>
      </c>
      <c r="B20" s="265" t="s">
        <v>77</v>
      </c>
      <c r="C20" s="235"/>
      <c r="D20" s="235"/>
      <c r="E20" s="235" t="s">
        <v>153</v>
      </c>
      <c r="F20" s="236">
        <f>IF(F21&gt;3,"2")+IF(F21=3,"1")+IF(F21&lt;3,"0")</f>
        <v>2</v>
      </c>
      <c r="G20" s="237"/>
      <c r="H20" s="236">
        <f>IF(H21&gt;3,"2")+IF(H21=3,"1")+IF(H21&lt;3,"0")</f>
        <v>1</v>
      </c>
      <c r="I20" s="237"/>
      <c r="J20" s="236">
        <f>IF(J21&gt;3,"2")+IF(J21=3,"1")+IF(J21&lt;3,"0")</f>
        <v>0</v>
      </c>
      <c r="K20" s="237"/>
      <c r="L20" s="236">
        <f>IF(L21&gt;3,"2")+IF(L21=3,"1")+IF(L21&lt;3,"0")</f>
        <v>0</v>
      </c>
      <c r="M20" s="237"/>
      <c r="N20" s="236">
        <f>IF(N21&gt;3,"2")+IF(N21=3,"1")+IF(N21&lt;3,"0")</f>
        <v>1</v>
      </c>
      <c r="O20" s="237"/>
      <c r="P20" s="236">
        <f>IF(P21&gt;3,"2")+IF(P21=3,"1")+IF(P21&lt;3,"0")</f>
        <v>0</v>
      </c>
      <c r="Q20" s="237"/>
      <c r="R20" s="236">
        <f>IF(R21&gt;3,"2")+IF(R21=3,"1")+IF(R21&lt;3,"0")</f>
        <v>0</v>
      </c>
      <c r="S20" s="237"/>
      <c r="T20" s="236">
        <f>IF(T21&gt;3,"2")+IF(T21=3,"1")+IF(T21&lt;3,"0")</f>
        <v>1</v>
      </c>
      <c r="U20" s="237"/>
      <c r="V20" s="141"/>
      <c r="W20" s="142"/>
      <c r="X20" s="236">
        <f>IF(X21&gt;3,"2")+IF(X21=3,"1")+IF(X21&lt;3,"0")</f>
        <v>0</v>
      </c>
      <c r="Y20" s="237"/>
      <c r="Z20" s="236">
        <f>IF(Z21&gt;3,"2")+IF(Z21=3,"1")+IF(Z21&lt;3,"0")</f>
        <v>0</v>
      </c>
      <c r="AA20" s="237"/>
      <c r="AB20" s="261">
        <f>IF(AB21&gt;3,"2")+IF(AB21=3,"1")+IF(AB21&lt;3,"0")</f>
        <v>0</v>
      </c>
      <c r="AC20" s="262"/>
      <c r="AD20" s="238">
        <f t="shared" si="0"/>
        <v>5</v>
      </c>
      <c r="AE20" s="263">
        <v>10</v>
      </c>
      <c r="AF20" s="231">
        <f>RANK(AD20,$AD$4:$AD$25)</f>
        <v>10</v>
      </c>
      <c r="AG20" s="184">
        <f>AT26</f>
        <v>-70</v>
      </c>
      <c r="AH20" s="242"/>
      <c r="AL20" s="227">
        <f>IF(F20=1,"0")+IF(G21=4,$AD20)+IF(F20=2,-$AD20)</f>
        <v>-5</v>
      </c>
      <c r="AM20" s="227">
        <f>IF(H20=1,"0")+IF(I21=4,$AD20)+IF(H20=2,-$AD20)</f>
        <v>0</v>
      </c>
      <c r="AN20" s="227">
        <f>IF(J20=1,"0")+IF(K21=4,$AD20)+IF(J20=2,-$AD20)</f>
        <v>5</v>
      </c>
      <c r="AO20" s="227">
        <f>IF(L20=1,"0")+IF(M21=4,$AD20)+IF(L20=2,-$AD20)</f>
        <v>5</v>
      </c>
      <c r="AP20" s="227">
        <f>IF(N20=1,"0")+IF(O21=4,$AD20)+IF(N20=2,-$AD20)</f>
        <v>0</v>
      </c>
      <c r="AQ20" s="227">
        <f>IF(P20=1,"0")+IF(Q21=4,$AD20)+IF(P20=2,-$AD20)</f>
        <v>5</v>
      </c>
      <c r="AR20" s="227">
        <f>IF(R20=1,"0")+IF(S21=4,$AD20)+IF(R20=2,-$AD20)</f>
        <v>5</v>
      </c>
      <c r="AS20" s="227">
        <f>IF(T20=1,"0")+IF(U21=4,$AD20)+IF(T20=2,-$AD20)</f>
        <v>0</v>
      </c>
      <c r="AT20" s="229">
        <v>0</v>
      </c>
      <c r="AU20" s="227">
        <f>IF(X20=1,"0")+IF(Y21=4,$AD20)+IF(X20=2,-$AD20)</f>
        <v>5</v>
      </c>
      <c r="AV20" s="227">
        <f>IF(Z20=1,"0")+IF(AA21=4,$AD20)+IF(Z20=2,-$AD20)</f>
        <v>5</v>
      </c>
      <c r="AW20" s="227">
        <f>IF(AB20=1,"0")+IF(AC21=4,$AD20)+IF(AB20=2,-$AD20)</f>
        <v>0</v>
      </c>
    </row>
    <row r="21" spans="1:65">
      <c r="A21" s="232"/>
      <c r="B21" s="266"/>
      <c r="C21" s="217"/>
      <c r="D21" s="217"/>
      <c r="E21" s="217"/>
      <c r="F21" s="29">
        <v>4</v>
      </c>
      <c r="G21" s="31">
        <v>2</v>
      </c>
      <c r="H21" s="29">
        <v>3</v>
      </c>
      <c r="I21" s="31">
        <v>3</v>
      </c>
      <c r="J21" s="29">
        <v>2</v>
      </c>
      <c r="K21" s="31">
        <v>4</v>
      </c>
      <c r="L21" s="29">
        <v>1</v>
      </c>
      <c r="M21" s="31">
        <v>4</v>
      </c>
      <c r="N21" s="29">
        <v>3</v>
      </c>
      <c r="O21" s="31">
        <v>3</v>
      </c>
      <c r="P21" s="29">
        <v>2</v>
      </c>
      <c r="Q21" s="31">
        <v>4</v>
      </c>
      <c r="R21" s="29">
        <v>0</v>
      </c>
      <c r="S21" s="31">
        <v>4</v>
      </c>
      <c r="T21" s="29">
        <v>3</v>
      </c>
      <c r="U21" s="31">
        <v>3</v>
      </c>
      <c r="V21" s="26"/>
      <c r="W21" s="28"/>
      <c r="X21" s="29">
        <v>1</v>
      </c>
      <c r="Y21" s="31">
        <v>4</v>
      </c>
      <c r="Z21" s="29">
        <v>1</v>
      </c>
      <c r="AA21" s="31">
        <v>4</v>
      </c>
      <c r="AB21" s="204"/>
      <c r="AC21" s="205"/>
      <c r="AD21" s="239"/>
      <c r="AE21" s="264"/>
      <c r="AF21" s="232"/>
      <c r="AG21" s="185">
        <f>(F21+H21+J21+L21+N21+P21+R21+T21+V21+X21+Z21+AB21)-(G21+I21+K21+M21+O21+Q21+S21+U21+W21+Y21+AA21+AC21)</f>
        <v>-15</v>
      </c>
      <c r="AH21" s="243"/>
      <c r="AL21" s="228"/>
      <c r="AM21" s="228"/>
      <c r="AN21" s="228"/>
      <c r="AO21" s="228"/>
      <c r="AP21" s="228"/>
      <c r="AQ21" s="228"/>
      <c r="AR21" s="228"/>
      <c r="AS21" s="228"/>
      <c r="AT21" s="230"/>
      <c r="AU21" s="228"/>
      <c r="AV21" s="228"/>
      <c r="AW21" s="228"/>
    </row>
    <row r="22" spans="1:65" ht="15.75">
      <c r="A22" s="231">
        <v>10</v>
      </c>
      <c r="B22" s="269" t="s">
        <v>147</v>
      </c>
      <c r="C22" s="235"/>
      <c r="D22" s="235"/>
      <c r="E22" s="235" t="s">
        <v>148</v>
      </c>
      <c r="F22" s="236">
        <f>IF(F23&gt;3,"2")+IF(F23=3,"1")+IF(F23&lt;3,"0")</f>
        <v>2</v>
      </c>
      <c r="G22" s="237"/>
      <c r="H22" s="236">
        <f>IF(H23&gt;3,"2")+IF(H23=3,"1")+IF(H23&lt;3,"0")</f>
        <v>0</v>
      </c>
      <c r="I22" s="237"/>
      <c r="J22" s="236">
        <f>IF(J23&gt;3,"2")+IF(J23=3,"1")+IF(J23&lt;3,"0")</f>
        <v>2</v>
      </c>
      <c r="K22" s="237"/>
      <c r="L22" s="236">
        <f>IF(L23&gt;3,"2")+IF(L23=3,"1")+IF(L23&lt;3,"0")</f>
        <v>0</v>
      </c>
      <c r="M22" s="237"/>
      <c r="N22" s="236">
        <f>IF(N23&gt;3,"2")+IF(N23=3,"1")+IF(N23&lt;3,"0")</f>
        <v>1</v>
      </c>
      <c r="O22" s="237"/>
      <c r="P22" s="236">
        <f>IF(P23&gt;3,"2")+IF(P23=3,"1")+IF(P23&lt;3,"0")</f>
        <v>2</v>
      </c>
      <c r="Q22" s="237"/>
      <c r="R22" s="236">
        <f>IF(R23&gt;3,"2")+IF(R23=3,"1")+IF(R23&lt;3,"0")</f>
        <v>2</v>
      </c>
      <c r="S22" s="237"/>
      <c r="T22" s="236">
        <f>IF(T23&gt;3,"2")+IF(T23=3,"1")+IF(T23&lt;3,"0")</f>
        <v>2</v>
      </c>
      <c r="U22" s="237"/>
      <c r="V22" s="236">
        <f>IF(V23&gt;3,"2")+IF(V23=3,"1")+IF(V23&lt;3,"0")</f>
        <v>2</v>
      </c>
      <c r="W22" s="237"/>
      <c r="X22" s="141"/>
      <c r="Y22" s="142"/>
      <c r="Z22" s="236">
        <f>IF(Z23&gt;3,"2")+IF(Z23=3,"1")+IF(Z23&lt;3,"0")</f>
        <v>1</v>
      </c>
      <c r="AA22" s="237"/>
      <c r="AB22" s="261">
        <f>IF(AB23&gt;3,"2")+IF(AB23=3,"1")+IF(AB23&lt;3,"0")</f>
        <v>0</v>
      </c>
      <c r="AC22" s="262"/>
      <c r="AD22" s="238">
        <f t="shared" si="0"/>
        <v>14</v>
      </c>
      <c r="AE22" s="267">
        <v>3</v>
      </c>
      <c r="AF22" s="231">
        <f>RANK(AD22,$AD$4:$AD$25)</f>
        <v>3</v>
      </c>
      <c r="AG22" s="184">
        <f>AU26</f>
        <v>18</v>
      </c>
      <c r="AH22" s="242"/>
      <c r="AL22" s="227">
        <f>IF(F22=1,"0")+IF(G23=4,$AD22)+IF(F22=2,-$AD22)</f>
        <v>-14</v>
      </c>
      <c r="AM22" s="227">
        <f>IF(H22=1,"0")+IF(I23=4,$AD22)+IF(H22=2,-$AD22)</f>
        <v>14</v>
      </c>
      <c r="AN22" s="227">
        <f>IF(J22=1,"0")+IF(K23=4,$AD22)+IF(J22=2,-$AD22)</f>
        <v>-14</v>
      </c>
      <c r="AO22" s="227">
        <f>IF(L22=1,"0")+IF(M23=4,$AD22)+IF(L22=2,-$AD22)</f>
        <v>14</v>
      </c>
      <c r="AP22" s="227">
        <f>IF(N22=1,"0")+IF(O23=4,$AD22)+IF(N22=2,-$AD22)</f>
        <v>0</v>
      </c>
      <c r="AQ22" s="227">
        <f>IF(P22=1,"0")+IF(Q23=4,$AD22)+IF(P22=2,-$AD22)</f>
        <v>-14</v>
      </c>
      <c r="AR22" s="227">
        <f>IF(R22=1,"0")+IF(S23=4,$AD22)+IF(R22=2,-$AD22)</f>
        <v>-14</v>
      </c>
      <c r="AS22" s="227">
        <f>IF(T22=1,"0")+IF(U23=4,$AD22)+IF(T22=2,-$AD22)</f>
        <v>-14</v>
      </c>
      <c r="AT22" s="227">
        <f>IF(V22=1,"0")+IF(W23=4,$AD22)+IF(V22=2,-$AD22)</f>
        <v>-14</v>
      </c>
      <c r="AU22" s="229">
        <v>0</v>
      </c>
      <c r="AV22" s="227">
        <f>IF(Z22=1,"0")+IF(AA23=4,$AD22)+IF(Z22=2,-$AD22)</f>
        <v>0</v>
      </c>
      <c r="AW22" s="227">
        <f>IF(AB22=1,"0")+IF(AC23=4,$AD22)+IF(AB22=2,-$AD22)</f>
        <v>0</v>
      </c>
    </row>
    <row r="23" spans="1:65">
      <c r="A23" s="232"/>
      <c r="B23" s="270"/>
      <c r="C23" s="217"/>
      <c r="D23" s="217"/>
      <c r="E23" s="217"/>
      <c r="F23" s="29">
        <v>4</v>
      </c>
      <c r="G23" s="31">
        <v>1</v>
      </c>
      <c r="H23" s="29">
        <v>2</v>
      </c>
      <c r="I23" s="31">
        <v>4</v>
      </c>
      <c r="J23" s="29">
        <v>4</v>
      </c>
      <c r="K23" s="31">
        <v>1</v>
      </c>
      <c r="L23" s="29">
        <v>2</v>
      </c>
      <c r="M23" s="31">
        <v>4</v>
      </c>
      <c r="N23" s="29">
        <v>3</v>
      </c>
      <c r="O23" s="31">
        <v>3</v>
      </c>
      <c r="P23" s="29">
        <v>4</v>
      </c>
      <c r="Q23" s="31">
        <v>0</v>
      </c>
      <c r="R23" s="29">
        <v>4</v>
      </c>
      <c r="S23" s="31">
        <v>2</v>
      </c>
      <c r="T23" s="29">
        <v>4</v>
      </c>
      <c r="U23" s="31">
        <v>0</v>
      </c>
      <c r="V23" s="29">
        <v>4</v>
      </c>
      <c r="W23" s="31">
        <v>1</v>
      </c>
      <c r="X23" s="26"/>
      <c r="Y23" s="28"/>
      <c r="Z23" s="29">
        <v>3</v>
      </c>
      <c r="AA23" s="31">
        <v>3</v>
      </c>
      <c r="AB23" s="204"/>
      <c r="AC23" s="205"/>
      <c r="AD23" s="239"/>
      <c r="AE23" s="268"/>
      <c r="AF23" s="232"/>
      <c r="AG23" s="185">
        <f>(F23+H23+J23+L23+N23+P23+R23+T23+V23+X23+Z23+AB23)-(G23+I23+K23+M23+O23+Q23+S23+U23+W23+Y23+AA23+AC23)</f>
        <v>15</v>
      </c>
      <c r="AH23" s="243"/>
      <c r="AL23" s="228"/>
      <c r="AM23" s="228"/>
      <c r="AN23" s="228"/>
      <c r="AO23" s="228"/>
      <c r="AP23" s="228"/>
      <c r="AQ23" s="228"/>
      <c r="AR23" s="228"/>
      <c r="AS23" s="228"/>
      <c r="AT23" s="228"/>
      <c r="AU23" s="230"/>
      <c r="AV23" s="228"/>
      <c r="AW23" s="228"/>
    </row>
    <row r="24" spans="1:65" ht="15.75">
      <c r="A24" s="231">
        <v>11</v>
      </c>
      <c r="B24" s="265" t="s">
        <v>207</v>
      </c>
      <c r="C24" s="235"/>
      <c r="D24" s="235"/>
      <c r="E24" s="235" t="s">
        <v>165</v>
      </c>
      <c r="F24" s="236">
        <f>IF(F25&gt;3,"2")+IF(F25=3,"1")+IF(F25&lt;3,"0")</f>
        <v>2</v>
      </c>
      <c r="G24" s="237"/>
      <c r="H24" s="236">
        <f>IF(H25&gt;3,"2")+IF(H25=3,"1")+IF(H25&lt;3,"0")</f>
        <v>2</v>
      </c>
      <c r="I24" s="237"/>
      <c r="J24" s="236">
        <f>IF(J25&gt;3,"2")+IF(J25=3,"1")+IF(J25&lt;3,"0")</f>
        <v>1</v>
      </c>
      <c r="K24" s="237"/>
      <c r="L24" s="236">
        <f>IF(L25&gt;3,"2")+IF(L25=3,"1")+IF(L25&lt;3,"0")</f>
        <v>1</v>
      </c>
      <c r="M24" s="237"/>
      <c r="N24" s="236">
        <f>IF(N25&gt;3,"2")+IF(N25=3,"1")+IF(N25&lt;3,"0")</f>
        <v>0</v>
      </c>
      <c r="O24" s="237"/>
      <c r="P24" s="236">
        <f>IF(P25&gt;3,"2")+IF(P25=3,"1")+IF(P25&lt;3,"0")</f>
        <v>0</v>
      </c>
      <c r="Q24" s="237"/>
      <c r="R24" s="236">
        <f>IF(R25&gt;3,"2")+IF(R25=3,"1")+IF(R25&lt;3,"0")</f>
        <v>2</v>
      </c>
      <c r="S24" s="237"/>
      <c r="T24" s="236">
        <f>IF(T25&gt;3,"2")+IF(T25=3,"1")+IF(T25&lt;3,"0")</f>
        <v>0</v>
      </c>
      <c r="U24" s="237"/>
      <c r="V24" s="236">
        <f>IF(V25&gt;3,"2")+IF(V25=3,"1")+IF(V25&lt;3,"0")</f>
        <v>2</v>
      </c>
      <c r="W24" s="237"/>
      <c r="X24" s="236">
        <f>IF(X25&gt;3,"2")+IF(X25=3,"1")+IF(X25&lt;3,"0")</f>
        <v>1</v>
      </c>
      <c r="Y24" s="237"/>
      <c r="Z24" s="141"/>
      <c r="AA24" s="142"/>
      <c r="AB24" s="261">
        <f>IF(AB25&gt;3,"2")+IF(AB25=3,"1")+IF(AB25&lt;3,"0")</f>
        <v>0</v>
      </c>
      <c r="AC24" s="262"/>
      <c r="AD24" s="238">
        <f t="shared" si="0"/>
        <v>11</v>
      </c>
      <c r="AE24" s="263">
        <v>5</v>
      </c>
      <c r="AF24" s="231">
        <f>RANK(AD24,$AD$4:$AD$25)</f>
        <v>5</v>
      </c>
      <c r="AG24" s="184">
        <f>AV26</f>
        <v>-12</v>
      </c>
      <c r="AH24" s="242"/>
      <c r="AL24" s="227">
        <f>IF(F24=1,"0")+IF(G25=4,$AD24)+IF(F24=2,-$AD24)</f>
        <v>-11</v>
      </c>
      <c r="AM24" s="227">
        <f>IF(H24=1,"0")+IF(I25=4,$AD24)+IF(H24=2,-$AD24)</f>
        <v>-11</v>
      </c>
      <c r="AN24" s="227">
        <f>IF(J24=1,"0")+IF(K25=4,$AD24)+IF(J24=2,-$AD24)</f>
        <v>0</v>
      </c>
      <c r="AO24" s="227">
        <f>IF(L24=1,"0")+IF(M25=4,$AD24)+IF(L24=2,-$AD24)</f>
        <v>0</v>
      </c>
      <c r="AP24" s="227">
        <f>IF(N24=1,"0")+IF(O25=4,$AD24)+IF(N24=2,-$AD24)</f>
        <v>11</v>
      </c>
      <c r="AQ24" s="227">
        <f>IF(P24=1,"0")+IF(Q25=4,$AD24)+IF(P24=2,-$AD24)</f>
        <v>11</v>
      </c>
      <c r="AR24" s="227">
        <f>IF(R24=1,"0")+IF(S25=4,$AD24)+IF(R24=2,-$AD24)</f>
        <v>-11</v>
      </c>
      <c r="AS24" s="227">
        <f>IF(T24=1,"0")+IF(U25=4,$AD24)+IF(T24=2,-$AD24)</f>
        <v>11</v>
      </c>
      <c r="AT24" s="227">
        <f>IF(V24=1,"0")+IF(W25=4,$AD24)+IF(V24=2,-$AD24)</f>
        <v>-11</v>
      </c>
      <c r="AU24" s="227">
        <f>IF(X24=1,"0")+IF(Y25=4,$AD24)+IF(X24=2,-$AD24)</f>
        <v>0</v>
      </c>
      <c r="AV24" s="229">
        <v>0</v>
      </c>
      <c r="AW24" s="227">
        <f>IF(AB24=1,"0")+IF(AC25=4,$AD24)+IF(AB24=2,-$AD24)</f>
        <v>0</v>
      </c>
    </row>
    <row r="25" spans="1:65">
      <c r="A25" s="232"/>
      <c r="B25" s="266"/>
      <c r="C25" s="217"/>
      <c r="D25" s="217"/>
      <c r="E25" s="217"/>
      <c r="F25" s="155">
        <v>4</v>
      </c>
      <c r="G25" s="156">
        <v>1</v>
      </c>
      <c r="H25" s="29">
        <v>4</v>
      </c>
      <c r="I25" s="31">
        <v>2</v>
      </c>
      <c r="J25" s="29">
        <v>3</v>
      </c>
      <c r="K25" s="31">
        <v>3</v>
      </c>
      <c r="L25" s="29">
        <v>3</v>
      </c>
      <c r="M25" s="31">
        <v>3</v>
      </c>
      <c r="N25" s="29">
        <v>0</v>
      </c>
      <c r="O25" s="31">
        <v>4</v>
      </c>
      <c r="P25" s="29">
        <v>2</v>
      </c>
      <c r="Q25" s="31">
        <v>4</v>
      </c>
      <c r="R25" s="29">
        <v>4</v>
      </c>
      <c r="S25" s="31">
        <v>0</v>
      </c>
      <c r="T25" s="29">
        <v>1</v>
      </c>
      <c r="U25" s="31">
        <v>4</v>
      </c>
      <c r="V25" s="29">
        <v>4</v>
      </c>
      <c r="W25" s="31">
        <v>1</v>
      </c>
      <c r="X25" s="29">
        <v>3</v>
      </c>
      <c r="Y25" s="31">
        <v>3</v>
      </c>
      <c r="Z25" s="26"/>
      <c r="AA25" s="28"/>
      <c r="AB25" s="204"/>
      <c r="AC25" s="205"/>
      <c r="AD25" s="239"/>
      <c r="AE25" s="264"/>
      <c r="AF25" s="232"/>
      <c r="AG25" s="185">
        <f>(F25+H25+J25+L25+N25+P25+R25+T25+V25+X25+Z25+AB25)-(G25+I25+K25+M25+O25+Q25+S25+U25+W25+Y25+AA25+AC25)</f>
        <v>3</v>
      </c>
      <c r="AH25" s="243"/>
      <c r="AL25" s="228"/>
      <c r="AM25" s="228"/>
      <c r="AN25" s="228"/>
      <c r="AO25" s="228"/>
      <c r="AP25" s="228"/>
      <c r="AQ25" s="228"/>
      <c r="AR25" s="228"/>
      <c r="AS25" s="228"/>
      <c r="AT25" s="228"/>
      <c r="AU25" s="228"/>
      <c r="AV25" s="230"/>
      <c r="AW25" s="228"/>
    </row>
    <row r="26" spans="1:65" ht="15">
      <c r="AL26" s="157">
        <f t="shared" ref="AL26:AW26" si="1">SUM(AL4:AL25)</f>
        <v>-110</v>
      </c>
      <c r="AM26" s="157">
        <f t="shared" si="1"/>
        <v>-6</v>
      </c>
      <c r="AN26" s="157">
        <f t="shared" si="1"/>
        <v>-69</v>
      </c>
      <c r="AO26" s="157">
        <f t="shared" si="1"/>
        <v>35</v>
      </c>
      <c r="AP26" s="157">
        <f t="shared" si="1"/>
        <v>40</v>
      </c>
      <c r="AQ26" s="157">
        <f t="shared" si="1"/>
        <v>17</v>
      </c>
      <c r="AR26" s="157">
        <f t="shared" si="1"/>
        <v>-32</v>
      </c>
      <c r="AS26" s="157">
        <f t="shared" si="1"/>
        <v>-37</v>
      </c>
      <c r="AT26" s="157">
        <f t="shared" si="1"/>
        <v>-70</v>
      </c>
      <c r="AU26" s="157">
        <f t="shared" si="1"/>
        <v>18</v>
      </c>
      <c r="AV26" s="157">
        <f t="shared" si="1"/>
        <v>-12</v>
      </c>
      <c r="AW26" s="157">
        <f t="shared" si="1"/>
        <v>0</v>
      </c>
    </row>
    <row r="27" spans="1:65" ht="15">
      <c r="G27" s="2" t="s">
        <v>277</v>
      </c>
      <c r="P27" s="2" t="s">
        <v>265</v>
      </c>
      <c r="AG27" s="33"/>
      <c r="AI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Z27" s="57">
        <v>1</v>
      </c>
      <c r="BA27" s="57">
        <v>2</v>
      </c>
      <c r="BB27" s="57">
        <v>3</v>
      </c>
      <c r="BC27" s="57">
        <v>4</v>
      </c>
      <c r="BD27" s="57">
        <v>5</v>
      </c>
      <c r="BE27" s="57">
        <v>6</v>
      </c>
      <c r="BF27" s="57">
        <v>7</v>
      </c>
      <c r="BG27" s="57">
        <v>8</v>
      </c>
      <c r="BH27" s="57">
        <v>9</v>
      </c>
      <c r="BI27" s="57">
        <v>10</v>
      </c>
      <c r="BJ27" s="57">
        <v>11</v>
      </c>
      <c r="BK27" s="57">
        <v>12</v>
      </c>
      <c r="BL27" s="57">
        <v>13</v>
      </c>
      <c r="BM27" s="57">
        <v>14</v>
      </c>
    </row>
    <row r="28" spans="1:65" ht="20.25" customHeight="1"/>
  </sheetData>
  <protectedRanges>
    <protectedRange sqref="P5:P26" name="Diapazons4_1"/>
    <protectedRange sqref="T5:AO26" name="Diapazons2_1"/>
    <protectedRange sqref="A2:A3 A28 O28 A5:B26 L5:L26 D5:I26 O5:P26" name="Diapazons1_1"/>
    <protectedRange sqref="U3 C30 U30" name="Diapazons3_1"/>
    <protectedRange sqref="C10" name="Diapazons1_1_1_1"/>
    <protectedRange sqref="C5" name="Diapazons1_3_1"/>
    <protectedRange sqref="C15" name="Diapazons1_4_1"/>
    <protectedRange sqref="C11 C26" name="Diapazons1_5_1"/>
    <protectedRange sqref="C14" name="Diapazons1_6_1"/>
    <protectedRange sqref="C18" name="Diapazons1_7_1"/>
    <protectedRange sqref="C16" name="Diapazons1_8_1"/>
    <protectedRange sqref="C7 C12" name="Diapazons1_1_3_2"/>
    <protectedRange sqref="C8" name="Diapazons1_1_4_1"/>
    <protectedRange sqref="C21" name="Diapazons1_1_2_1_2"/>
    <protectedRange sqref="C19" name="Diapazons1_1_2_1_1_1"/>
    <protectedRange sqref="C20" name="Diapazons1_1_3_1_1"/>
    <protectedRange sqref="C17" name="Diapazons1_2_1_1"/>
    <protectedRange sqref="C9" name="Diapazons1_2_2_1"/>
    <protectedRange sqref="C6" name="Diapazons1_2_3_1"/>
    <protectedRange sqref="C23" name="Diapazons1_1_5_2"/>
    <protectedRange sqref="C13" name="Diapazons1_1_5_1_1"/>
    <protectedRange sqref="C27 U27" name="Diapazons3_1_1"/>
  </protectedRanges>
  <mergeCells count="366">
    <mergeCell ref="A1:AD1"/>
    <mergeCell ref="A2:H2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4:A5"/>
    <mergeCell ref="B4:B5"/>
    <mergeCell ref="C4:C5"/>
    <mergeCell ref="D4:D5"/>
    <mergeCell ref="E4:E5"/>
    <mergeCell ref="J4:K4"/>
    <mergeCell ref="L4:M4"/>
    <mergeCell ref="N4:O4"/>
    <mergeCell ref="P4:Q4"/>
    <mergeCell ref="R4:S4"/>
    <mergeCell ref="Z4:AA4"/>
    <mergeCell ref="AB4:AC4"/>
    <mergeCell ref="H4:I4"/>
    <mergeCell ref="T4:U4"/>
    <mergeCell ref="V4:W4"/>
    <mergeCell ref="X4:Y4"/>
    <mergeCell ref="AU4:AU5"/>
    <mergeCell ref="AV4:AV5"/>
    <mergeCell ref="AW4:AW5"/>
    <mergeCell ref="AL4:AL5"/>
    <mergeCell ref="AM4:AM5"/>
    <mergeCell ref="AN4:AN5"/>
    <mergeCell ref="AO4:AO5"/>
    <mergeCell ref="AP4:AP5"/>
    <mergeCell ref="AQ4:AQ5"/>
    <mergeCell ref="A6:A7"/>
    <mergeCell ref="B6:B7"/>
    <mergeCell ref="C6:C7"/>
    <mergeCell ref="D6:D7"/>
    <mergeCell ref="E6:E7"/>
    <mergeCell ref="F6:G6"/>
    <mergeCell ref="AR4:AR5"/>
    <mergeCell ref="AS4:AS5"/>
    <mergeCell ref="AT4:AT5"/>
    <mergeCell ref="AD4:AD5"/>
    <mergeCell ref="AE4:AE5"/>
    <mergeCell ref="AF4:AF5"/>
    <mergeCell ref="AH4:AH5"/>
    <mergeCell ref="Z6:AA6"/>
    <mergeCell ref="AB6:AC6"/>
    <mergeCell ref="AD6:AD7"/>
    <mergeCell ref="AE6:AE7"/>
    <mergeCell ref="J6:K6"/>
    <mergeCell ref="L6:M6"/>
    <mergeCell ref="N6:O6"/>
    <mergeCell ref="P6:Q6"/>
    <mergeCell ref="R6:S6"/>
    <mergeCell ref="T6:U6"/>
    <mergeCell ref="AV6:AV7"/>
    <mergeCell ref="AW6:AW7"/>
    <mergeCell ref="A8:A9"/>
    <mergeCell ref="B8:B9"/>
    <mergeCell ref="C8:C9"/>
    <mergeCell ref="D8:D9"/>
    <mergeCell ref="E8:E9"/>
    <mergeCell ref="F8:G8"/>
    <mergeCell ref="H8:I8"/>
    <mergeCell ref="L8:M8"/>
    <mergeCell ref="AP6:AP7"/>
    <mergeCell ref="AQ6:AQ7"/>
    <mergeCell ref="AR6:AR7"/>
    <mergeCell ref="AS6:AS7"/>
    <mergeCell ref="AT6:AT7"/>
    <mergeCell ref="AU6:AU7"/>
    <mergeCell ref="AF6:AF7"/>
    <mergeCell ref="AH6:AH7"/>
    <mergeCell ref="AL6:AL7"/>
    <mergeCell ref="AM6:AM7"/>
    <mergeCell ref="AN6:AN7"/>
    <mergeCell ref="AO6:AO7"/>
    <mergeCell ref="V6:W6"/>
    <mergeCell ref="X6:Y6"/>
    <mergeCell ref="AU8:AU9"/>
    <mergeCell ref="AV8:AV9"/>
    <mergeCell ref="AW8:AW9"/>
    <mergeCell ref="AL8:AL9"/>
    <mergeCell ref="AM8:AM9"/>
    <mergeCell ref="AN8:AN9"/>
    <mergeCell ref="AO8:AO9"/>
    <mergeCell ref="AP8:AP9"/>
    <mergeCell ref="AQ8:AQ9"/>
    <mergeCell ref="A10:A11"/>
    <mergeCell ref="B10:B11"/>
    <mergeCell ref="C10:C11"/>
    <mergeCell ref="D10:D11"/>
    <mergeCell ref="E10:E11"/>
    <mergeCell ref="F10:G10"/>
    <mergeCell ref="AR8:AR9"/>
    <mergeCell ref="AS8:AS9"/>
    <mergeCell ref="AT8:AT9"/>
    <mergeCell ref="Z8:AA8"/>
    <mergeCell ref="AB8:AC8"/>
    <mergeCell ref="AD8:AD9"/>
    <mergeCell ref="AE8:AE9"/>
    <mergeCell ref="AF8:AF9"/>
    <mergeCell ref="AH8:AH9"/>
    <mergeCell ref="N8:O8"/>
    <mergeCell ref="P8:Q8"/>
    <mergeCell ref="R8:S8"/>
    <mergeCell ref="T8:U8"/>
    <mergeCell ref="V8:W8"/>
    <mergeCell ref="X8:Y8"/>
    <mergeCell ref="Z10:AA10"/>
    <mergeCell ref="AB10:AC10"/>
    <mergeCell ref="AD10:AD11"/>
    <mergeCell ref="AE10:AE11"/>
    <mergeCell ref="H10:I10"/>
    <mergeCell ref="J10:K10"/>
    <mergeCell ref="N10:O10"/>
    <mergeCell ref="P10:Q10"/>
    <mergeCell ref="R10:S10"/>
    <mergeCell ref="T10:U10"/>
    <mergeCell ref="AV10:AV11"/>
    <mergeCell ref="AW10:AW11"/>
    <mergeCell ref="A12:A13"/>
    <mergeCell ref="B12:B13"/>
    <mergeCell ref="C12:C13"/>
    <mergeCell ref="D12:D13"/>
    <mergeCell ref="E12:E13"/>
    <mergeCell ref="F12:G12"/>
    <mergeCell ref="H12:I12"/>
    <mergeCell ref="J12:K12"/>
    <mergeCell ref="AP10:AP11"/>
    <mergeCell ref="AQ10:AQ11"/>
    <mergeCell ref="AR10:AR11"/>
    <mergeCell ref="AS10:AS11"/>
    <mergeCell ref="AT10:AT11"/>
    <mergeCell ref="AU10:AU11"/>
    <mergeCell ref="AF10:AF11"/>
    <mergeCell ref="AH10:AH11"/>
    <mergeCell ref="AL10:AL11"/>
    <mergeCell ref="AM10:AM11"/>
    <mergeCell ref="AN10:AN11"/>
    <mergeCell ref="AO10:AO11"/>
    <mergeCell ref="V10:W10"/>
    <mergeCell ref="X10:Y10"/>
    <mergeCell ref="AU12:AU13"/>
    <mergeCell ref="AV12:AV13"/>
    <mergeCell ref="AW12:AW13"/>
    <mergeCell ref="AL12:AL13"/>
    <mergeCell ref="AM12:AM13"/>
    <mergeCell ref="AN12:AN13"/>
    <mergeCell ref="AO12:AO13"/>
    <mergeCell ref="AP12:AP13"/>
    <mergeCell ref="AQ12:AQ13"/>
    <mergeCell ref="A14:A15"/>
    <mergeCell ref="B14:B15"/>
    <mergeCell ref="C14:C15"/>
    <mergeCell ref="D14:D15"/>
    <mergeCell ref="E14:E15"/>
    <mergeCell ref="F14:G14"/>
    <mergeCell ref="AR12:AR13"/>
    <mergeCell ref="AS12:AS13"/>
    <mergeCell ref="AT12:AT13"/>
    <mergeCell ref="Z12:AA12"/>
    <mergeCell ref="AB12:AC12"/>
    <mergeCell ref="AD12:AD13"/>
    <mergeCell ref="AE12:AE13"/>
    <mergeCell ref="AF12:AF13"/>
    <mergeCell ref="AH12:AH13"/>
    <mergeCell ref="L12:M12"/>
    <mergeCell ref="P12:Q12"/>
    <mergeCell ref="R12:S12"/>
    <mergeCell ref="T12:U12"/>
    <mergeCell ref="V12:W12"/>
    <mergeCell ref="X12:Y12"/>
    <mergeCell ref="Z14:AA14"/>
    <mergeCell ref="AB14:AC14"/>
    <mergeCell ref="AD14:AD15"/>
    <mergeCell ref="AE14:AE15"/>
    <mergeCell ref="H14:I14"/>
    <mergeCell ref="J14:K14"/>
    <mergeCell ref="L14:M14"/>
    <mergeCell ref="N14:O14"/>
    <mergeCell ref="R14:S14"/>
    <mergeCell ref="T14:U14"/>
    <mergeCell ref="AV14:AV15"/>
    <mergeCell ref="AW14:AW15"/>
    <mergeCell ref="A16:A17"/>
    <mergeCell ref="B16:B17"/>
    <mergeCell ref="C16:C17"/>
    <mergeCell ref="D16:D17"/>
    <mergeCell ref="E16:E17"/>
    <mergeCell ref="F16:G16"/>
    <mergeCell ref="H16:I16"/>
    <mergeCell ref="J16:K16"/>
    <mergeCell ref="AP14:AP15"/>
    <mergeCell ref="AQ14:AQ15"/>
    <mergeCell ref="AR14:AR15"/>
    <mergeCell ref="AS14:AS15"/>
    <mergeCell ref="AT14:AT15"/>
    <mergeCell ref="AU14:AU15"/>
    <mergeCell ref="AF14:AF15"/>
    <mergeCell ref="AH14:AH15"/>
    <mergeCell ref="AL14:AL15"/>
    <mergeCell ref="AM14:AM15"/>
    <mergeCell ref="AN14:AN15"/>
    <mergeCell ref="AO14:AO15"/>
    <mergeCell ref="V14:W14"/>
    <mergeCell ref="X14:Y14"/>
    <mergeCell ref="AU16:AU17"/>
    <mergeCell ref="AV16:AV17"/>
    <mergeCell ref="AW16:AW17"/>
    <mergeCell ref="AL16:AL17"/>
    <mergeCell ref="AM16:AM17"/>
    <mergeCell ref="AN16:AN17"/>
    <mergeCell ref="AO16:AO17"/>
    <mergeCell ref="AP16:AP17"/>
    <mergeCell ref="AQ16:AQ17"/>
    <mergeCell ref="A18:A19"/>
    <mergeCell ref="B18:B19"/>
    <mergeCell ref="C18:C19"/>
    <mergeCell ref="D18:D19"/>
    <mergeCell ref="E18:E19"/>
    <mergeCell ref="F18:G18"/>
    <mergeCell ref="AR16:AR17"/>
    <mergeCell ref="AS16:AS17"/>
    <mergeCell ref="AT16:AT17"/>
    <mergeCell ref="Z16:AA16"/>
    <mergeCell ref="AB16:AC16"/>
    <mergeCell ref="AD16:AD17"/>
    <mergeCell ref="AE16:AE17"/>
    <mergeCell ref="AF16:AF17"/>
    <mergeCell ref="AH16:AH17"/>
    <mergeCell ref="L16:M16"/>
    <mergeCell ref="N16:O16"/>
    <mergeCell ref="P16:Q16"/>
    <mergeCell ref="T16:U16"/>
    <mergeCell ref="V16:W16"/>
    <mergeCell ref="X16:Y16"/>
    <mergeCell ref="Z18:AA18"/>
    <mergeCell ref="AB18:AC18"/>
    <mergeCell ref="AD18:AD19"/>
    <mergeCell ref="AE18:AE19"/>
    <mergeCell ref="H18:I18"/>
    <mergeCell ref="J18:K18"/>
    <mergeCell ref="L18:M18"/>
    <mergeCell ref="N18:O18"/>
    <mergeCell ref="P18:Q18"/>
    <mergeCell ref="R18:S18"/>
    <mergeCell ref="AV18:AV19"/>
    <mergeCell ref="AW18:AW19"/>
    <mergeCell ref="A20:A21"/>
    <mergeCell ref="B20:B21"/>
    <mergeCell ref="C20:C21"/>
    <mergeCell ref="D20:D21"/>
    <mergeCell ref="E20:E21"/>
    <mergeCell ref="F20:G20"/>
    <mergeCell ref="H20:I20"/>
    <mergeCell ref="J20:K20"/>
    <mergeCell ref="AP18:AP19"/>
    <mergeCell ref="AQ18:AQ19"/>
    <mergeCell ref="AR18:AR19"/>
    <mergeCell ref="AS18:AS19"/>
    <mergeCell ref="AT18:AT19"/>
    <mergeCell ref="AU18:AU19"/>
    <mergeCell ref="AF18:AF19"/>
    <mergeCell ref="AH18:AH19"/>
    <mergeCell ref="AL18:AL19"/>
    <mergeCell ref="AM18:AM19"/>
    <mergeCell ref="AN18:AN19"/>
    <mergeCell ref="AO18:AO19"/>
    <mergeCell ref="V18:W18"/>
    <mergeCell ref="X18:Y18"/>
    <mergeCell ref="AU20:AU21"/>
    <mergeCell ref="AV20:AV21"/>
    <mergeCell ref="AW20:AW21"/>
    <mergeCell ref="AL20:AL21"/>
    <mergeCell ref="AM20:AM21"/>
    <mergeCell ref="AN20:AN21"/>
    <mergeCell ref="AO20:AO21"/>
    <mergeCell ref="AP20:AP21"/>
    <mergeCell ref="AQ20:AQ21"/>
    <mergeCell ref="A22:A23"/>
    <mergeCell ref="B22:B23"/>
    <mergeCell ref="C22:C23"/>
    <mergeCell ref="D22:D23"/>
    <mergeCell ref="E22:E23"/>
    <mergeCell ref="F22:G22"/>
    <mergeCell ref="AR20:AR21"/>
    <mergeCell ref="AS20:AS21"/>
    <mergeCell ref="AT20:AT21"/>
    <mergeCell ref="Z20:AA20"/>
    <mergeCell ref="AB20:AC20"/>
    <mergeCell ref="AD20:AD21"/>
    <mergeCell ref="AE20:AE21"/>
    <mergeCell ref="AF20:AF21"/>
    <mergeCell ref="AH20:AH21"/>
    <mergeCell ref="L20:M20"/>
    <mergeCell ref="N20:O20"/>
    <mergeCell ref="P20:Q20"/>
    <mergeCell ref="R20:S20"/>
    <mergeCell ref="T20:U20"/>
    <mergeCell ref="X20:Y20"/>
    <mergeCell ref="Z22:AA22"/>
    <mergeCell ref="AB22:AC22"/>
    <mergeCell ref="AD22:AD23"/>
    <mergeCell ref="AE22:AE23"/>
    <mergeCell ref="H22:I22"/>
    <mergeCell ref="J22:K22"/>
    <mergeCell ref="L22:M22"/>
    <mergeCell ref="N22:O22"/>
    <mergeCell ref="P22:Q22"/>
    <mergeCell ref="R22:S22"/>
    <mergeCell ref="AV22:AV23"/>
    <mergeCell ref="AW22:AW23"/>
    <mergeCell ref="A24:A25"/>
    <mergeCell ref="B24:B25"/>
    <mergeCell ref="C24:C25"/>
    <mergeCell ref="D24:D25"/>
    <mergeCell ref="E24:E25"/>
    <mergeCell ref="F24:G24"/>
    <mergeCell ref="H24:I24"/>
    <mergeCell ref="J24:K24"/>
    <mergeCell ref="AP22:AP23"/>
    <mergeCell ref="AQ22:AQ23"/>
    <mergeCell ref="AR22:AR23"/>
    <mergeCell ref="AS22:AS23"/>
    <mergeCell ref="AT22:AT23"/>
    <mergeCell ref="AU22:AU23"/>
    <mergeCell ref="AF22:AF23"/>
    <mergeCell ref="AH22:AH23"/>
    <mergeCell ref="AL22:AL23"/>
    <mergeCell ref="AM22:AM23"/>
    <mergeCell ref="AN22:AN23"/>
    <mergeCell ref="AO22:AO23"/>
    <mergeCell ref="T22:U22"/>
    <mergeCell ref="V22:W22"/>
    <mergeCell ref="X24:Y24"/>
    <mergeCell ref="AB24:AC24"/>
    <mergeCell ref="AD24:AD25"/>
    <mergeCell ref="AE24:AE25"/>
    <mergeCell ref="AF24:AF25"/>
    <mergeCell ref="AH24:AH25"/>
    <mergeCell ref="L24:M24"/>
    <mergeCell ref="N24:O24"/>
    <mergeCell ref="P24:Q24"/>
    <mergeCell ref="R24:S24"/>
    <mergeCell ref="T24:U24"/>
    <mergeCell ref="V24:W24"/>
    <mergeCell ref="AR24:AR25"/>
    <mergeCell ref="AS24:AS25"/>
    <mergeCell ref="AT24:AT25"/>
    <mergeCell ref="AU24:AU25"/>
    <mergeCell ref="AV24:AV25"/>
    <mergeCell ref="AW24:AW25"/>
    <mergeCell ref="AL24:AL25"/>
    <mergeCell ref="AM24:AM25"/>
    <mergeCell ref="AN24:AN25"/>
    <mergeCell ref="AO24:AO25"/>
    <mergeCell ref="AP24:AP25"/>
    <mergeCell ref="AQ24:AQ25"/>
  </mergeCells>
  <pageMargins left="0.75" right="0.75" top="1" bottom="1" header="0.5" footer="0.5"/>
  <pageSetup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M33"/>
  <sheetViews>
    <sheetView zoomScale="70" zoomScaleNormal="70" workbookViewId="0">
      <selection sqref="A1:AQ1"/>
    </sheetView>
  </sheetViews>
  <sheetFormatPr defaultRowHeight="12.75"/>
  <cols>
    <col min="1" max="1" width="3.5703125" style="33" customWidth="1"/>
    <col min="2" max="2" width="23.7109375" style="33" customWidth="1"/>
    <col min="3" max="5" width="6.140625" style="33" hidden="1" customWidth="1"/>
    <col min="6" max="6" width="5.5703125" style="33" hidden="1" customWidth="1"/>
    <col min="7" max="7" width="15.140625" style="33" customWidth="1"/>
    <col min="8" max="35" width="3.5703125" style="33" customWidth="1"/>
    <col min="36" max="40" width="4.85546875" style="33" customWidth="1"/>
    <col min="41" max="41" width="4.140625" style="33" hidden="1" customWidth="1"/>
    <col min="42" max="42" width="11.85546875" style="33" customWidth="1"/>
    <col min="43" max="43" width="0" style="33" hidden="1" customWidth="1"/>
    <col min="44" max="45" width="9.140625" style="33"/>
    <col min="46" max="47" width="0" style="33" hidden="1" customWidth="1"/>
    <col min="48" max="49" width="9.140625" style="33"/>
    <col min="50" max="50" width="0" style="33" hidden="1" customWidth="1"/>
    <col min="51" max="16384" width="9.140625" style="33"/>
  </cols>
  <sheetData>
    <row r="1" spans="1:65" ht="23.25">
      <c r="A1" s="329" t="s">
        <v>266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  <c r="AC1" s="329"/>
      <c r="AD1" s="329"/>
      <c r="AE1" s="329"/>
      <c r="AF1" s="329"/>
      <c r="AG1" s="329"/>
      <c r="AH1" s="329"/>
      <c r="AI1" s="329"/>
      <c r="AJ1" s="329"/>
      <c r="AK1" s="329"/>
      <c r="AL1" s="329"/>
      <c r="AM1" s="329"/>
      <c r="AN1" s="329"/>
      <c r="AO1" s="329"/>
      <c r="AP1" s="329"/>
      <c r="AQ1" s="329"/>
      <c r="AR1" s="206">
        <f>MAX(AJ4:AJ31)</f>
        <v>22</v>
      </c>
      <c r="AS1" s="207" t="s">
        <v>42</v>
      </c>
      <c r="AT1" s="206"/>
      <c r="AU1" s="206"/>
      <c r="AV1" s="148" t="s">
        <v>267</v>
      </c>
      <c r="AW1" s="206"/>
      <c r="AX1" s="206"/>
      <c r="AY1" s="206"/>
    </row>
    <row r="2" spans="1:65" ht="13.5" thickBot="1">
      <c r="B2" s="330" t="s">
        <v>244</v>
      </c>
      <c r="C2" s="330"/>
      <c r="D2" s="330"/>
      <c r="E2" s="331"/>
      <c r="F2" s="331"/>
      <c r="G2" s="331"/>
      <c r="H2" s="331"/>
      <c r="I2" s="331"/>
      <c r="AR2" s="33">
        <v>50</v>
      </c>
      <c r="AS2" s="33" t="s">
        <v>43</v>
      </c>
    </row>
    <row r="3" spans="1:65" s="21" customFormat="1" ht="15.75" customHeight="1" thickBot="1">
      <c r="A3" s="37" t="s">
        <v>44</v>
      </c>
      <c r="B3" s="38" t="s">
        <v>65</v>
      </c>
      <c r="C3" s="38" t="s">
        <v>245</v>
      </c>
      <c r="D3" s="38" t="s">
        <v>245</v>
      </c>
      <c r="E3" s="38" t="s">
        <v>246</v>
      </c>
      <c r="F3" s="38" t="s">
        <v>246</v>
      </c>
      <c r="G3" s="38" t="s">
        <v>66</v>
      </c>
      <c r="H3" s="326">
        <v>1</v>
      </c>
      <c r="I3" s="327"/>
      <c r="J3" s="326">
        <v>2</v>
      </c>
      <c r="K3" s="327"/>
      <c r="L3" s="326">
        <v>3</v>
      </c>
      <c r="M3" s="327"/>
      <c r="N3" s="326">
        <v>4</v>
      </c>
      <c r="O3" s="327"/>
      <c r="P3" s="326">
        <v>5</v>
      </c>
      <c r="Q3" s="327"/>
      <c r="R3" s="326">
        <v>6</v>
      </c>
      <c r="S3" s="327"/>
      <c r="T3" s="326">
        <v>7</v>
      </c>
      <c r="U3" s="327"/>
      <c r="V3" s="326">
        <v>8</v>
      </c>
      <c r="W3" s="327"/>
      <c r="X3" s="326">
        <v>9</v>
      </c>
      <c r="Y3" s="327"/>
      <c r="Z3" s="326">
        <v>10</v>
      </c>
      <c r="AA3" s="327"/>
      <c r="AB3" s="326">
        <v>11</v>
      </c>
      <c r="AC3" s="327"/>
      <c r="AD3" s="326">
        <v>12</v>
      </c>
      <c r="AE3" s="327"/>
      <c r="AF3" s="326">
        <v>13</v>
      </c>
      <c r="AG3" s="327"/>
      <c r="AH3" s="326">
        <v>14</v>
      </c>
      <c r="AI3" s="328"/>
      <c r="AJ3" s="39" t="s">
        <v>20</v>
      </c>
      <c r="AK3" s="38" t="s">
        <v>203</v>
      </c>
      <c r="AL3" s="38" t="s">
        <v>268</v>
      </c>
      <c r="AM3" s="38" t="s">
        <v>204</v>
      </c>
      <c r="AN3" s="38" t="s">
        <v>269</v>
      </c>
      <c r="AO3" s="53" t="s">
        <v>19</v>
      </c>
      <c r="AP3" s="54" t="s">
        <v>46</v>
      </c>
      <c r="AQ3" s="55" t="s">
        <v>47</v>
      </c>
    </row>
    <row r="4" spans="1:65" ht="15.75" customHeight="1">
      <c r="A4" s="235">
        <v>1</v>
      </c>
      <c r="B4" s="322" t="s">
        <v>50</v>
      </c>
      <c r="C4" s="235" t="s">
        <v>245</v>
      </c>
      <c r="D4" s="235"/>
      <c r="E4" s="235"/>
      <c r="F4" s="235"/>
      <c r="G4" s="324" t="s">
        <v>161</v>
      </c>
      <c r="H4" s="40">
        <v>0</v>
      </c>
      <c r="I4" s="49" t="s">
        <v>48</v>
      </c>
      <c r="J4" s="252">
        <f>IF(J5=4,"2")+IF(J5=3,"1")+IF(J5&lt;3,"0")</f>
        <v>2</v>
      </c>
      <c r="K4" s="237"/>
      <c r="L4" s="252">
        <f>IF(L5=4,"2")+IF(L5=3,"1")+IF(L5&lt;3,"0")</f>
        <v>0</v>
      </c>
      <c r="M4" s="237"/>
      <c r="N4" s="252">
        <f>IF(N5=4,"2")+IF(N5=3,"1")+IF(N5&lt;3,"0")</f>
        <v>0</v>
      </c>
      <c r="O4" s="237"/>
      <c r="P4" s="252">
        <f>IF(P5=4,"2")+IF(P5=3,"1")+IF(P5&lt;3,"0")</f>
        <v>0</v>
      </c>
      <c r="Q4" s="237"/>
      <c r="R4" s="252">
        <f>IF(R5=4,"2")+IF(R5=3,"1")+IF(R5&lt;3,"0")</f>
        <v>1</v>
      </c>
      <c r="S4" s="237"/>
      <c r="T4" s="252">
        <f>IF(T5=4,"2")+IF(T5=3,"1")+IF(T5&lt;3,"0")</f>
        <v>1</v>
      </c>
      <c r="U4" s="237"/>
      <c r="V4" s="252">
        <f>IF(V5=4,"2")+IF(V5=3,"1")+IF(V5&lt;3,"0")</f>
        <v>0</v>
      </c>
      <c r="W4" s="237"/>
      <c r="X4" s="252">
        <f>IF(X5=4,"2")+IF(X5=3,"1")+IF(X5&lt;3,"0")</f>
        <v>1</v>
      </c>
      <c r="Y4" s="237"/>
      <c r="Z4" s="252">
        <f>IF(Z5=4,"2")+IF(Z5=3,"1")+IF(Z5&lt;3,"0")</f>
        <v>0</v>
      </c>
      <c r="AA4" s="237"/>
      <c r="AB4" s="252">
        <f>IF(AB5=4,"2")+IF(AB5=3,"1")+IF(AB5&lt;3,"0")</f>
        <v>1</v>
      </c>
      <c r="AC4" s="237"/>
      <c r="AD4" s="252">
        <f>IF(AD5=4,"2")+IF(AD5=3,"1")+IF(AD5&lt;3,"0")</f>
        <v>2</v>
      </c>
      <c r="AE4" s="237"/>
      <c r="AF4" s="252">
        <f>IF(AF5=4,"2")+IF(AF5=3,"1")+IF(AF5&lt;3,"0")</f>
        <v>2</v>
      </c>
      <c r="AG4" s="237"/>
      <c r="AH4" s="252">
        <f>IF(AH5=4,"2")+IF(AH5=3,"1")+IF(AH5&lt;3,"0")</f>
        <v>2</v>
      </c>
      <c r="AI4" s="237"/>
      <c r="AJ4" s="286">
        <f>SUM(J4:AI4)</f>
        <v>12</v>
      </c>
      <c r="AK4" s="288" t="s">
        <v>203</v>
      </c>
      <c r="AL4" s="290">
        <v>8</v>
      </c>
      <c r="AM4" s="235"/>
      <c r="AN4" s="290"/>
      <c r="AO4" s="292"/>
      <c r="AP4" s="208">
        <f>AZ32</f>
        <v>66.5</v>
      </c>
      <c r="AQ4" s="294"/>
      <c r="AZ4" s="284">
        <v>0</v>
      </c>
      <c r="BA4" s="282">
        <f>IF(J4=1,$AJ4/2)+IF(J4=0,$AJ4)</f>
        <v>0</v>
      </c>
      <c r="BB4" s="282">
        <f>IF(L4=1,$AJ4/2)+IF(L4=0,$AJ4)</f>
        <v>12</v>
      </c>
      <c r="BC4" s="282">
        <f>IF(N4=1,$AJ4/2)+IF(N4=0,$AJ4)</f>
        <v>12</v>
      </c>
      <c r="BD4" s="282">
        <f>IF(P4=1,$AJ4/2)+IF(P4=0,$AJ4)</f>
        <v>12</v>
      </c>
      <c r="BE4" s="282">
        <f>IF(R4=1,$AJ4/2)+IF(R4=0,$AJ4)</f>
        <v>6</v>
      </c>
      <c r="BF4" s="282">
        <f>IF(T4=1,$AJ4/2)+IF(T4=0,$AJ4)</f>
        <v>6</v>
      </c>
      <c r="BG4" s="282">
        <f>IF(V4=1,$AJ4/2)+IF(V4=0,$AJ4)</f>
        <v>12</v>
      </c>
      <c r="BH4" s="282">
        <f>IF(X4=1,$AJ4/2)+IF(X4=0,$AJ4)</f>
        <v>6</v>
      </c>
      <c r="BI4" s="282">
        <f>IF(Z4=1,$AJ4/2)+IF(Z4=0,$AJ4)</f>
        <v>12</v>
      </c>
      <c r="BJ4" s="282">
        <f>IF(AB4=1,$AJ4/2)+IF(AB4=0,$AJ4)</f>
        <v>6</v>
      </c>
      <c r="BK4" s="282">
        <f>IF(AD4=1,$AJ4/2)+IF(AD4=0,$AJ4)</f>
        <v>0</v>
      </c>
      <c r="BL4" s="282">
        <f>IF(AF4=1,$AJ4/2)+IF(AF4=0,$AJ4)</f>
        <v>0</v>
      </c>
      <c r="BM4" s="282">
        <f>IF(AH4=1,$AJ4/2)+IF(AH4=0,$AJ4)</f>
        <v>0</v>
      </c>
    </row>
    <row r="5" spans="1:65" ht="13.5" customHeight="1" thickBot="1">
      <c r="A5" s="217"/>
      <c r="B5" s="323"/>
      <c r="C5" s="217"/>
      <c r="D5" s="217"/>
      <c r="E5" s="217"/>
      <c r="F5" s="217"/>
      <c r="G5" s="325"/>
      <c r="H5" s="41"/>
      <c r="I5" s="42"/>
      <c r="J5" s="43">
        <v>4</v>
      </c>
      <c r="K5" s="31">
        <v>1</v>
      </c>
      <c r="L5" s="29">
        <v>1</v>
      </c>
      <c r="M5" s="31">
        <v>4</v>
      </c>
      <c r="N5" s="29">
        <v>1</v>
      </c>
      <c r="O5" s="31">
        <v>4</v>
      </c>
      <c r="P5" s="29">
        <v>1</v>
      </c>
      <c r="Q5" s="31">
        <v>4</v>
      </c>
      <c r="R5" s="29">
        <v>3</v>
      </c>
      <c r="S5" s="31">
        <v>3</v>
      </c>
      <c r="T5" s="29">
        <v>3</v>
      </c>
      <c r="U5" s="31">
        <v>3</v>
      </c>
      <c r="V5" s="29">
        <v>0</v>
      </c>
      <c r="W5" s="31">
        <v>4</v>
      </c>
      <c r="X5" s="29">
        <v>3</v>
      </c>
      <c r="Y5" s="31">
        <v>3</v>
      </c>
      <c r="Z5" s="29">
        <v>1</v>
      </c>
      <c r="AA5" s="31">
        <v>4</v>
      </c>
      <c r="AB5" s="44">
        <v>3</v>
      </c>
      <c r="AC5" s="45">
        <v>3</v>
      </c>
      <c r="AD5" s="44">
        <v>4</v>
      </c>
      <c r="AE5" s="45">
        <v>2</v>
      </c>
      <c r="AF5" s="44">
        <v>4</v>
      </c>
      <c r="AG5" s="45">
        <v>0</v>
      </c>
      <c r="AH5" s="44">
        <v>4</v>
      </c>
      <c r="AI5" s="46">
        <v>1</v>
      </c>
      <c r="AJ5" s="287"/>
      <c r="AK5" s="289"/>
      <c r="AL5" s="291"/>
      <c r="AM5" s="217"/>
      <c r="AN5" s="291"/>
      <c r="AO5" s="298"/>
      <c r="AP5" s="209">
        <f>(J5+L5+N5+P5+R5+T5+V5+X5+Z5+AB5+AD5+AF5+AH5)-(K5+M5+O5+Q5+S5+U5+W5+Y5+AA5+AC5+AE5+AG5+AI5)</f>
        <v>-4</v>
      </c>
      <c r="AQ5" s="299"/>
      <c r="AZ5" s="285"/>
      <c r="BA5" s="283"/>
      <c r="BB5" s="283"/>
      <c r="BC5" s="283"/>
      <c r="BD5" s="283"/>
      <c r="BE5" s="283"/>
      <c r="BF5" s="283"/>
      <c r="BG5" s="283"/>
      <c r="BH5" s="283"/>
      <c r="BI5" s="283"/>
      <c r="BJ5" s="283"/>
      <c r="BK5" s="283"/>
      <c r="BL5" s="283"/>
      <c r="BM5" s="283"/>
    </row>
    <row r="6" spans="1:65" ht="15.75" customHeight="1">
      <c r="A6" s="235">
        <v>2</v>
      </c>
      <c r="B6" s="322" t="s">
        <v>270</v>
      </c>
      <c r="C6" s="235"/>
      <c r="D6" s="235"/>
      <c r="E6" s="235" t="s">
        <v>246</v>
      </c>
      <c r="F6" s="235"/>
      <c r="G6" s="324" t="s">
        <v>264</v>
      </c>
      <c r="H6" s="236">
        <f>IF(H7=4,"2")+IF(H7=3,"1")+IF(H7&lt;3,"0")</f>
        <v>0</v>
      </c>
      <c r="I6" s="237"/>
      <c r="J6" s="141"/>
      <c r="K6" s="142"/>
      <c r="L6" s="236">
        <f>IF(L7=4,"2")+IF(L7=3,"1")+IF(L7&lt;3,"0")</f>
        <v>0</v>
      </c>
      <c r="M6" s="237"/>
      <c r="N6" s="236">
        <f>IF(N7=4,"2")+IF(N7=3,"1")+IF(N7&lt;3,"0")</f>
        <v>0</v>
      </c>
      <c r="O6" s="237"/>
      <c r="P6" s="236">
        <f>IF(P7=4,"2")+IF(P7=3,"1")+IF(P7&lt;3,"0")</f>
        <v>0</v>
      </c>
      <c r="Q6" s="237"/>
      <c r="R6" s="236">
        <f>IF(R7=4,"2")+IF(R7=3,"1")+IF(R7&lt;3,"0")</f>
        <v>0</v>
      </c>
      <c r="S6" s="237"/>
      <c r="T6" s="236">
        <f>IF(T7=4,"2")+IF(T7=3,"1")+IF(T7&lt;3,"0")</f>
        <v>0</v>
      </c>
      <c r="U6" s="237"/>
      <c r="V6" s="236">
        <f>IF(V7=4,"2")+IF(V7=3,"1")+IF(V7&lt;3,"0")</f>
        <v>0</v>
      </c>
      <c r="W6" s="237"/>
      <c r="X6" s="236">
        <f>IF(X7=4,"2")+IF(X7=3,"1")+IF(X7&lt;3,"0")</f>
        <v>1</v>
      </c>
      <c r="Y6" s="237"/>
      <c r="Z6" s="236">
        <f>IF(Z7=4,"2")+IF(Z7=3,"1")+IF(Z7&lt;3,"0")</f>
        <v>2</v>
      </c>
      <c r="AA6" s="237"/>
      <c r="AB6" s="236">
        <f>IF(AB7=4,"2")+IF(AB7=3,"1")+IF(AB7&lt;3,"0")</f>
        <v>0</v>
      </c>
      <c r="AC6" s="237"/>
      <c r="AD6" s="236">
        <f>IF(AD7=4,"2")+IF(AD7=3,"1")+IF(AD7&lt;3,"0")</f>
        <v>1</v>
      </c>
      <c r="AE6" s="237"/>
      <c r="AF6" s="236">
        <f>IF(AF7=4,"2")+IF(AF7=3,"1")+IF(AF7&lt;3,"0")</f>
        <v>1</v>
      </c>
      <c r="AG6" s="237"/>
      <c r="AH6" s="236">
        <f>IF(AH7=4,"2")+IF(AH7=3,"1")+IF(AH7&lt;3,"0")</f>
        <v>1</v>
      </c>
      <c r="AI6" s="237"/>
      <c r="AJ6" s="286">
        <f>SUM(H6:AI6)</f>
        <v>6</v>
      </c>
      <c r="AK6" s="288" t="s">
        <v>203</v>
      </c>
      <c r="AL6" s="290">
        <v>12</v>
      </c>
      <c r="AM6" s="235"/>
      <c r="AN6" s="290"/>
      <c r="AO6" s="292"/>
      <c r="AP6" s="208">
        <f>BA32</f>
        <v>28.5</v>
      </c>
      <c r="AQ6" s="294"/>
      <c r="AZ6" s="282">
        <f>IF(H6=1,$AJ6/2)+IF(H6=0,$AJ6)</f>
        <v>6</v>
      </c>
      <c r="BA6" s="284">
        <v>0</v>
      </c>
      <c r="BB6" s="282">
        <f>IF(L6=1,$AJ6/2)+IF(L6=0,$AJ6)</f>
        <v>6</v>
      </c>
      <c r="BC6" s="282">
        <f>IF(N6=1,$AJ6/2)+IF(N6=0,$AJ6)</f>
        <v>6</v>
      </c>
      <c r="BD6" s="282">
        <f>IF(P6=1,$AJ6/2)+IF(P6=0,$AJ6)</f>
        <v>6</v>
      </c>
      <c r="BE6" s="282">
        <f>IF(R6=1,$AJ6/2)+IF(R6=0,$AJ6)</f>
        <v>6</v>
      </c>
      <c r="BF6" s="282">
        <f>IF(T6=1,$AJ6/2)+IF(T6=0,$AJ6)</f>
        <v>6</v>
      </c>
      <c r="BG6" s="282">
        <f>IF(V6=1,$AJ6/2)+IF(V6=0,$AJ6)</f>
        <v>6</v>
      </c>
      <c r="BH6" s="282">
        <f>IF(X6=1,$AJ6/2)+IF(X6=0,$AJ6)</f>
        <v>3</v>
      </c>
      <c r="BI6" s="282">
        <f>IF(Z6=1,$AJ6/2)+IF(Z6=0,$AJ6)</f>
        <v>0</v>
      </c>
      <c r="BJ6" s="282">
        <f>IF(AB6=1,$AJ6/2)+IF(AB6=0,$AJ6)</f>
        <v>6</v>
      </c>
      <c r="BK6" s="282">
        <f>IF(AD6=1,$AJ6/2)+IF(AD6=0,$AJ6)</f>
        <v>3</v>
      </c>
      <c r="BL6" s="282">
        <f>IF(AF6=1,$AJ6/2)+IF(AF6=0,$AJ6)</f>
        <v>3</v>
      </c>
      <c r="BM6" s="282">
        <f>IF(AH6=1,$AJ6/2)+IF(AH6=0,$AJ6)</f>
        <v>3</v>
      </c>
    </row>
    <row r="7" spans="1:65" ht="12.75" customHeight="1">
      <c r="A7" s="217"/>
      <c r="B7" s="323"/>
      <c r="C7" s="217"/>
      <c r="D7" s="217"/>
      <c r="E7" s="217"/>
      <c r="F7" s="217"/>
      <c r="G7" s="325"/>
      <c r="H7" s="29">
        <v>1</v>
      </c>
      <c r="I7" s="31">
        <v>4</v>
      </c>
      <c r="J7" s="26"/>
      <c r="K7" s="28"/>
      <c r="L7" s="29">
        <v>1</v>
      </c>
      <c r="M7" s="31">
        <v>4</v>
      </c>
      <c r="N7" s="29">
        <v>1</v>
      </c>
      <c r="O7" s="31">
        <v>4</v>
      </c>
      <c r="P7" s="29">
        <v>2</v>
      </c>
      <c r="Q7" s="31">
        <v>4</v>
      </c>
      <c r="R7" s="29">
        <v>1</v>
      </c>
      <c r="S7" s="31">
        <v>4</v>
      </c>
      <c r="T7" s="29">
        <v>1</v>
      </c>
      <c r="U7" s="31">
        <v>4</v>
      </c>
      <c r="V7" s="29">
        <v>0</v>
      </c>
      <c r="W7" s="31">
        <v>4</v>
      </c>
      <c r="X7" s="29">
        <v>3</v>
      </c>
      <c r="Y7" s="31">
        <v>3</v>
      </c>
      <c r="Z7" s="29">
        <v>4</v>
      </c>
      <c r="AA7" s="31">
        <v>2</v>
      </c>
      <c r="AB7" s="29">
        <v>0</v>
      </c>
      <c r="AC7" s="31">
        <v>4</v>
      </c>
      <c r="AD7" s="44">
        <v>3</v>
      </c>
      <c r="AE7" s="45">
        <v>3</v>
      </c>
      <c r="AF7" s="44">
        <v>3</v>
      </c>
      <c r="AG7" s="45">
        <v>3</v>
      </c>
      <c r="AH7" s="44">
        <v>3</v>
      </c>
      <c r="AI7" s="46">
        <v>3</v>
      </c>
      <c r="AJ7" s="287"/>
      <c r="AK7" s="289"/>
      <c r="AL7" s="291"/>
      <c r="AM7" s="217"/>
      <c r="AN7" s="291"/>
      <c r="AO7" s="298"/>
      <c r="AP7" s="209">
        <f>(H7+J7+L7+N7+P7+R7+T7+V7+X7+Z7+AB7+AD7+AF7+AH7)-(I7+K7+M7+O7+Q7+S7+U7+W7+Y7+AA7+AC7+AE7+AG7+AI7)</f>
        <v>-23</v>
      </c>
      <c r="AQ7" s="299"/>
      <c r="AZ7" s="283"/>
      <c r="BA7" s="285"/>
      <c r="BB7" s="283"/>
      <c r="BC7" s="283"/>
      <c r="BD7" s="283"/>
      <c r="BE7" s="283"/>
      <c r="BF7" s="283"/>
      <c r="BG7" s="283"/>
      <c r="BH7" s="283"/>
      <c r="BI7" s="283"/>
      <c r="BJ7" s="283"/>
      <c r="BK7" s="283"/>
      <c r="BL7" s="283"/>
      <c r="BM7" s="283"/>
    </row>
    <row r="8" spans="1:65" ht="15.75" customHeight="1">
      <c r="A8" s="235">
        <v>3</v>
      </c>
      <c r="B8" s="296" t="s">
        <v>54</v>
      </c>
      <c r="C8" s="302"/>
      <c r="D8" s="302"/>
      <c r="E8" s="302"/>
      <c r="F8" s="302"/>
      <c r="G8" s="304" t="s">
        <v>251</v>
      </c>
      <c r="H8" s="236">
        <f>IF(H9=4,"2")+IF(H9=3,"1")+IF(H9&lt;3,"0")</f>
        <v>2</v>
      </c>
      <c r="I8" s="237"/>
      <c r="J8" s="236">
        <f>IF(J9=4,"2")+IF(J9=3,"1")+IF(J9&lt;3,"0")</f>
        <v>2</v>
      </c>
      <c r="K8" s="237"/>
      <c r="L8" s="141"/>
      <c r="M8" s="142"/>
      <c r="N8" s="236">
        <f>IF(N9=4,"2")+IF(N9=3,"1")+IF(N9&lt;3,"0")</f>
        <v>0</v>
      </c>
      <c r="O8" s="237"/>
      <c r="P8" s="236">
        <f>IF(P9=4,"2")+IF(P9=3,"1")+IF(P9&lt;3,"0")</f>
        <v>0</v>
      </c>
      <c r="Q8" s="237"/>
      <c r="R8" s="236">
        <f>IF(R9=4,"2")+IF(R9=3,"1")+IF(R9&lt;3,"0")</f>
        <v>1</v>
      </c>
      <c r="S8" s="237"/>
      <c r="T8" s="236">
        <f>IF(T9=4,"2")+IF(T9=3,"1")+IF(T9&lt;3,"0")</f>
        <v>2</v>
      </c>
      <c r="U8" s="237"/>
      <c r="V8" s="236">
        <f>IF(V9=4,"2")+IF(V9=3,"1")+IF(V9&lt;3,"0")</f>
        <v>0</v>
      </c>
      <c r="W8" s="237"/>
      <c r="X8" s="236">
        <f>IF(X9=4,"2")+IF(X9=3,"1")+IF(X9&lt;3,"0")</f>
        <v>2</v>
      </c>
      <c r="Y8" s="237"/>
      <c r="Z8" s="236">
        <f>IF(Z9=4,"2")+IF(Z9=3,"1")+IF(Z9&lt;3,"0")</f>
        <v>2</v>
      </c>
      <c r="AA8" s="237"/>
      <c r="AB8" s="236">
        <f>IF(AB9=4,"2")+IF(AB9=3,"1")+IF(AB9&lt;3,"0")</f>
        <v>0</v>
      </c>
      <c r="AC8" s="237"/>
      <c r="AD8" s="236">
        <f>IF(AD9=4,"2")+IF(AD9=3,"1")+IF(AD9&lt;3,"0")</f>
        <v>2</v>
      </c>
      <c r="AE8" s="237"/>
      <c r="AF8" s="236">
        <f>IF(AF9=4,"2")+IF(AF9=3,"1")+IF(AF9&lt;3,"0")</f>
        <v>1</v>
      </c>
      <c r="AG8" s="237"/>
      <c r="AH8" s="236">
        <f>IF(AH9=4,"2")+IF(AH9=3,"1")+IF(AH9&lt;3,"0")</f>
        <v>1</v>
      </c>
      <c r="AI8" s="237"/>
      <c r="AJ8" s="286">
        <f>SUM(H8:AI8)</f>
        <v>15</v>
      </c>
      <c r="AK8" s="288" t="s">
        <v>203</v>
      </c>
      <c r="AL8" s="290">
        <v>7</v>
      </c>
      <c r="AM8" s="235"/>
      <c r="AN8" s="290"/>
      <c r="AO8" s="292"/>
      <c r="AP8" s="208">
        <f>BB32</f>
        <v>78.5</v>
      </c>
      <c r="AQ8" s="294"/>
      <c r="AZ8" s="282">
        <f>IF(H8=1,$AJ8/2)+IF(H8=0,$AJ8)</f>
        <v>0</v>
      </c>
      <c r="BA8" s="282">
        <f>IF(J8=1,$AJ8/2)+IF(J8=0,$AJ8)</f>
        <v>0</v>
      </c>
      <c r="BB8" s="284">
        <v>0</v>
      </c>
      <c r="BC8" s="282">
        <f>IF(N8=1,$AJ8/2)+IF(N8=0,$AJ8)</f>
        <v>15</v>
      </c>
      <c r="BD8" s="282">
        <f>IF(P8=1,$AJ8/2)+IF(P8=0,$AJ8)</f>
        <v>15</v>
      </c>
      <c r="BE8" s="282">
        <f>IF(R8=1,$AJ8/2)+IF(R8=0,$AJ8)</f>
        <v>7.5</v>
      </c>
      <c r="BF8" s="282">
        <f>IF(T8=1,$AJ8/2)+IF(T8=0,$AJ8)</f>
        <v>0</v>
      </c>
      <c r="BG8" s="282">
        <f>IF(V8=1,$AJ8/2)+IF(V8=0,$AJ8)</f>
        <v>15</v>
      </c>
      <c r="BH8" s="282">
        <f>IF(X8=1,$AJ8/2)+IF(X8=0,$AJ8)</f>
        <v>0</v>
      </c>
      <c r="BI8" s="282">
        <f>IF(Z8=1,$AJ8/2)+IF(Z8=0,$AJ8)</f>
        <v>0</v>
      </c>
      <c r="BJ8" s="282">
        <f>IF(AB8=1,$AJ8/2)+IF(AB8=0,$AJ8)</f>
        <v>15</v>
      </c>
      <c r="BK8" s="282">
        <f>IF(AD8=1,$AJ8/2)+IF(AD8=0,$AJ8)</f>
        <v>0</v>
      </c>
      <c r="BL8" s="282">
        <f>IF(AF8=1,$AJ8/2)+IF(AF8=0,$AJ8)</f>
        <v>7.5</v>
      </c>
      <c r="BM8" s="282">
        <f>IF(AH8=1,$AJ8/2)+IF(AH8=0,$AJ8)</f>
        <v>7.5</v>
      </c>
    </row>
    <row r="9" spans="1:65" ht="12.75" customHeight="1">
      <c r="A9" s="217"/>
      <c r="B9" s="297"/>
      <c r="C9" s="303"/>
      <c r="D9" s="303"/>
      <c r="E9" s="303"/>
      <c r="F9" s="303"/>
      <c r="G9" s="305"/>
      <c r="H9" s="29">
        <v>4</v>
      </c>
      <c r="I9" s="31">
        <v>1</v>
      </c>
      <c r="J9" s="29">
        <v>4</v>
      </c>
      <c r="K9" s="31">
        <v>1</v>
      </c>
      <c r="L9" s="26"/>
      <c r="M9" s="28"/>
      <c r="N9" s="29">
        <v>0</v>
      </c>
      <c r="O9" s="31">
        <v>4</v>
      </c>
      <c r="P9" s="29">
        <v>2</v>
      </c>
      <c r="Q9" s="31">
        <v>4</v>
      </c>
      <c r="R9" s="29">
        <v>3</v>
      </c>
      <c r="S9" s="31">
        <v>3</v>
      </c>
      <c r="T9" s="29">
        <v>4</v>
      </c>
      <c r="U9" s="31">
        <v>1</v>
      </c>
      <c r="V9" s="29">
        <v>1</v>
      </c>
      <c r="W9" s="31">
        <v>4</v>
      </c>
      <c r="X9" s="29">
        <v>4</v>
      </c>
      <c r="Y9" s="31">
        <v>0</v>
      </c>
      <c r="Z9" s="29">
        <v>4</v>
      </c>
      <c r="AA9" s="31">
        <v>1</v>
      </c>
      <c r="AB9" s="29">
        <v>2</v>
      </c>
      <c r="AC9" s="31">
        <v>4</v>
      </c>
      <c r="AD9" s="29">
        <v>4</v>
      </c>
      <c r="AE9" s="31">
        <v>1</v>
      </c>
      <c r="AF9" s="44">
        <v>3</v>
      </c>
      <c r="AG9" s="45">
        <v>3</v>
      </c>
      <c r="AH9" s="44">
        <v>3</v>
      </c>
      <c r="AI9" s="46">
        <v>3</v>
      </c>
      <c r="AJ9" s="287"/>
      <c r="AK9" s="289"/>
      <c r="AL9" s="291"/>
      <c r="AM9" s="217"/>
      <c r="AN9" s="291"/>
      <c r="AO9" s="298"/>
      <c r="AP9" s="209">
        <f>(H9+J9+L9+N9+P9+R9+T9+V9+X9+Z9+AB9+AD9+AF9+AH9)-(I9+K9+M9+O9+Q9+S9+U9+W9+Y9+AA9+AC9+AE9+AG9+AI9)</f>
        <v>8</v>
      </c>
      <c r="AQ9" s="299"/>
      <c r="AZ9" s="283"/>
      <c r="BA9" s="283"/>
      <c r="BB9" s="285"/>
      <c r="BC9" s="283"/>
      <c r="BD9" s="283"/>
      <c r="BE9" s="283"/>
      <c r="BF9" s="283"/>
      <c r="BG9" s="283"/>
      <c r="BH9" s="283"/>
      <c r="BI9" s="283"/>
      <c r="BJ9" s="283"/>
      <c r="BK9" s="283"/>
      <c r="BL9" s="283"/>
      <c r="BM9" s="283"/>
    </row>
    <row r="10" spans="1:65" ht="15.75" customHeight="1">
      <c r="A10" s="235">
        <v>4</v>
      </c>
      <c r="B10" s="296" t="s">
        <v>73</v>
      </c>
      <c r="C10" s="302"/>
      <c r="D10" s="302"/>
      <c r="E10" s="302"/>
      <c r="F10" s="302"/>
      <c r="G10" s="304" t="s">
        <v>261</v>
      </c>
      <c r="H10" s="236">
        <f>IF(H11=4,"2")+IF(H11=3,"1")+IF(H11&lt;3,"0")</f>
        <v>2</v>
      </c>
      <c r="I10" s="237"/>
      <c r="J10" s="236">
        <f>IF(J11=4,"2")+IF(J11=3,"1")+IF(J11&lt;3,"0")</f>
        <v>2</v>
      </c>
      <c r="K10" s="237"/>
      <c r="L10" s="236">
        <f>IF(L11=4,"2")+IF(L11=3,"1")+IF(L11&lt;3,"0")</f>
        <v>2</v>
      </c>
      <c r="M10" s="237"/>
      <c r="N10" s="141"/>
      <c r="O10" s="142"/>
      <c r="P10" s="236">
        <f>IF(P11=4,"2")+IF(P11=3,"1")+IF(P11&lt;3,"0")</f>
        <v>0</v>
      </c>
      <c r="Q10" s="237"/>
      <c r="R10" s="236">
        <f>IF(R11=4,"2")+IF(R11=3,"1")+IF(R11&lt;3,"0")</f>
        <v>2</v>
      </c>
      <c r="S10" s="237"/>
      <c r="T10" s="236">
        <f>IF(T11=4,"2")+IF(T11=3,"1")+IF(T11&lt;3,"0")</f>
        <v>1</v>
      </c>
      <c r="U10" s="237"/>
      <c r="V10" s="236">
        <f>IF(V11=4,"2")+IF(V11=3,"1")+IF(V11&lt;3,"0")</f>
        <v>1</v>
      </c>
      <c r="W10" s="237"/>
      <c r="X10" s="236">
        <f>IF(X11=4,"2")+IF(X11=3,"1")+IF(X11&lt;3,"0")</f>
        <v>2</v>
      </c>
      <c r="Y10" s="237"/>
      <c r="Z10" s="236">
        <f>IF(Z11=4,"2")+IF(Z11=3,"1")+IF(Z11&lt;3,"0")</f>
        <v>2</v>
      </c>
      <c r="AA10" s="237"/>
      <c r="AB10" s="236">
        <f>IF(AB11=4,"2")+IF(AB11=3,"1")+IF(AB11&lt;3,"0")</f>
        <v>0</v>
      </c>
      <c r="AC10" s="237"/>
      <c r="AD10" s="236">
        <f>IF(AD11=4,"2")+IF(AD11=3,"1")+IF(AD11&lt;3,"0")</f>
        <v>1</v>
      </c>
      <c r="AE10" s="237"/>
      <c r="AF10" s="236">
        <f>IF(AF11=4,"2")+IF(AF11=3,"1")+IF(AF11&lt;3,"0")</f>
        <v>0</v>
      </c>
      <c r="AG10" s="237"/>
      <c r="AH10" s="236">
        <f>IF(AH11=4,"2")+IF(AH11=3,"1")+IF(AH11&lt;3,"0")</f>
        <v>2</v>
      </c>
      <c r="AI10" s="237"/>
      <c r="AJ10" s="286">
        <f>SUM(H10:AI10)</f>
        <v>17</v>
      </c>
      <c r="AK10" s="288" t="s">
        <v>203</v>
      </c>
      <c r="AL10" s="290">
        <v>4</v>
      </c>
      <c r="AM10" s="235"/>
      <c r="AN10" s="290"/>
      <c r="AO10" s="292"/>
      <c r="AP10" s="208">
        <f>BC32</f>
        <v>93.5</v>
      </c>
      <c r="AQ10" s="294"/>
      <c r="AZ10" s="282">
        <f>IF(H10=1,$AJ10/2)+IF(H10=0,$AJ10)</f>
        <v>0</v>
      </c>
      <c r="BA10" s="282">
        <f>IF(J10=1,$AJ10/2)+IF(J10=0,$AJ10)</f>
        <v>0</v>
      </c>
      <c r="BB10" s="282">
        <f>IF(L10=1,$AJ10/2)+IF(L10=0,$AJ10)</f>
        <v>0</v>
      </c>
      <c r="BC10" s="284">
        <v>0</v>
      </c>
      <c r="BD10" s="282">
        <f>IF(P10=1,$AJ10/2)+IF(P10=0,$AJ10)</f>
        <v>17</v>
      </c>
      <c r="BE10" s="282">
        <f>IF(R10=1,$AJ10/2)+IF(R10=0,$AJ10)</f>
        <v>0</v>
      </c>
      <c r="BF10" s="282">
        <f>IF(T10=1,$AJ10/2)+IF(T10=0,$AJ10)</f>
        <v>8.5</v>
      </c>
      <c r="BG10" s="282">
        <f>IF(V10=1,$AJ10/2)+IF(V10=0,$AJ10)</f>
        <v>8.5</v>
      </c>
      <c r="BH10" s="282">
        <f>IF(X10=1,$AJ10/2)+IF(X10=0,$AJ10)</f>
        <v>0</v>
      </c>
      <c r="BI10" s="282">
        <f>IF(Z10=1,$AJ10/2)+IF(Z10=0,$AJ10)</f>
        <v>0</v>
      </c>
      <c r="BJ10" s="282">
        <f>IF(AB10=1,$AJ10/2)+IF(AB10=0,$AJ10)</f>
        <v>17</v>
      </c>
      <c r="BK10" s="282">
        <f>IF(AD10=1,$AJ10/2)+IF(AD10=0,$AJ10)</f>
        <v>8.5</v>
      </c>
      <c r="BL10" s="282">
        <f>IF(AF10=1,$AJ10/2)+IF(AF10=0,$AJ10)</f>
        <v>17</v>
      </c>
      <c r="BM10" s="282">
        <f>IF(AH10=1,$AJ10/2)+IF(AH10=0,$AJ10)</f>
        <v>0</v>
      </c>
    </row>
    <row r="11" spans="1:65" ht="12.75" customHeight="1">
      <c r="A11" s="217"/>
      <c r="B11" s="297"/>
      <c r="C11" s="303"/>
      <c r="D11" s="303"/>
      <c r="E11" s="303"/>
      <c r="F11" s="303"/>
      <c r="G11" s="305"/>
      <c r="H11" s="29">
        <v>4</v>
      </c>
      <c r="I11" s="31">
        <v>1</v>
      </c>
      <c r="J11" s="29">
        <v>4</v>
      </c>
      <c r="K11" s="31">
        <v>1</v>
      </c>
      <c r="L11" s="29">
        <v>4</v>
      </c>
      <c r="M11" s="31">
        <v>0</v>
      </c>
      <c r="N11" s="26"/>
      <c r="O11" s="28"/>
      <c r="P11" s="29">
        <v>2</v>
      </c>
      <c r="Q11" s="31">
        <v>4</v>
      </c>
      <c r="R11" s="29">
        <v>4</v>
      </c>
      <c r="S11" s="31">
        <v>0</v>
      </c>
      <c r="T11" s="29">
        <v>3</v>
      </c>
      <c r="U11" s="31">
        <v>3</v>
      </c>
      <c r="V11" s="29">
        <v>3</v>
      </c>
      <c r="W11" s="31">
        <v>3</v>
      </c>
      <c r="X11" s="29">
        <v>4</v>
      </c>
      <c r="Y11" s="31">
        <v>1</v>
      </c>
      <c r="Z11" s="29">
        <v>4</v>
      </c>
      <c r="AA11" s="31">
        <v>1</v>
      </c>
      <c r="AB11" s="29">
        <v>2</v>
      </c>
      <c r="AC11" s="31">
        <v>4</v>
      </c>
      <c r="AD11" s="29">
        <v>3</v>
      </c>
      <c r="AE11" s="31">
        <v>3</v>
      </c>
      <c r="AF11" s="29">
        <v>2</v>
      </c>
      <c r="AG11" s="31">
        <v>4</v>
      </c>
      <c r="AH11" s="44">
        <v>4</v>
      </c>
      <c r="AI11" s="46">
        <v>1</v>
      </c>
      <c r="AJ11" s="287"/>
      <c r="AK11" s="289"/>
      <c r="AL11" s="291"/>
      <c r="AM11" s="217"/>
      <c r="AN11" s="291"/>
      <c r="AO11" s="298"/>
      <c r="AP11" s="209">
        <f>(H11+J11+L11+N11+P11+R11+T11+V11+X11+Z11+AB11+AD11+AF11+AH11)-(I11+K11+M11+O11+Q11+S11+U11+W11+Y11+AA11+AC11+AE11+AG11+AI11)</f>
        <v>17</v>
      </c>
      <c r="AQ11" s="299"/>
      <c r="AZ11" s="283"/>
      <c r="BA11" s="283"/>
      <c r="BB11" s="283"/>
      <c r="BC11" s="285"/>
      <c r="BD11" s="283"/>
      <c r="BE11" s="283"/>
      <c r="BF11" s="283"/>
      <c r="BG11" s="283"/>
      <c r="BH11" s="283"/>
      <c r="BI11" s="283"/>
      <c r="BJ11" s="283"/>
      <c r="BK11" s="283"/>
      <c r="BL11" s="283"/>
      <c r="BM11" s="283"/>
    </row>
    <row r="12" spans="1:65" ht="15.75" customHeight="1">
      <c r="A12" s="235">
        <v>5</v>
      </c>
      <c r="B12" s="296" t="s">
        <v>51</v>
      </c>
      <c r="C12" s="302"/>
      <c r="D12" s="302"/>
      <c r="E12" s="302"/>
      <c r="F12" s="302"/>
      <c r="G12" s="304" t="s">
        <v>271</v>
      </c>
      <c r="H12" s="236">
        <f>IF(H13=4,"2")+IF(H13=3,"1")+IF(H13&lt;3,"0")</f>
        <v>2</v>
      </c>
      <c r="I12" s="237"/>
      <c r="J12" s="236">
        <f>IF(J13=4,"2")+IF(J13=3,"1")+IF(J13&lt;3,"0")</f>
        <v>2</v>
      </c>
      <c r="K12" s="237"/>
      <c r="L12" s="236">
        <f>IF(L13=4,"2")+IF(L13=3,"1")+IF(L13&lt;3,"0")</f>
        <v>2</v>
      </c>
      <c r="M12" s="237"/>
      <c r="N12" s="236">
        <f>IF(N13=4,"2")+IF(N13=3,"1")+IF(N13&lt;3,"0")</f>
        <v>2</v>
      </c>
      <c r="O12" s="237"/>
      <c r="P12" s="141"/>
      <c r="Q12" s="142"/>
      <c r="R12" s="236">
        <f>IF(R13=4,"2")+IF(R13=3,"1")+IF(R13&lt;3,"0")</f>
        <v>2</v>
      </c>
      <c r="S12" s="237"/>
      <c r="T12" s="236">
        <f>IF(T13=4,"2")+IF(T13=3,"1")+IF(T13&lt;3,"0")</f>
        <v>1</v>
      </c>
      <c r="U12" s="237"/>
      <c r="V12" s="236">
        <f>IF(V13=4,"2")+IF(V13=3,"1")+IF(V13&lt;3,"0")</f>
        <v>0</v>
      </c>
      <c r="W12" s="237"/>
      <c r="X12" s="236">
        <f>IF(X13=4,"2")+IF(X13=3,"1")+IF(X13&lt;3,"0")</f>
        <v>1</v>
      </c>
      <c r="Y12" s="237"/>
      <c r="Z12" s="236">
        <f>IF(Z13=4,"2")+IF(Z13=3,"1")+IF(Z13&lt;3,"0")</f>
        <v>1</v>
      </c>
      <c r="AA12" s="237"/>
      <c r="AB12" s="236">
        <f>IF(AB13=4,"2")+IF(AB13=3,"1")+IF(AB13&lt;3,"0")</f>
        <v>1</v>
      </c>
      <c r="AC12" s="237"/>
      <c r="AD12" s="236">
        <f>IF(AD13=4,"2")+IF(AD13=3,"1")+IF(AD13&lt;3,"0")</f>
        <v>1</v>
      </c>
      <c r="AE12" s="237"/>
      <c r="AF12" s="236">
        <f>IF(AF13=4,"2")+IF(AF13=3,"1")+IF(AF13&lt;3,"0")</f>
        <v>0</v>
      </c>
      <c r="AG12" s="237"/>
      <c r="AH12" s="236">
        <f>IF(AH13=4,"2")+IF(AH13=3,"1")+IF(AH13&lt;3,"0")</f>
        <v>0</v>
      </c>
      <c r="AI12" s="237"/>
      <c r="AJ12" s="286">
        <f>SUM(H12:AI12)</f>
        <v>15</v>
      </c>
      <c r="AK12" s="288" t="s">
        <v>203</v>
      </c>
      <c r="AL12" s="290">
        <v>6</v>
      </c>
      <c r="AM12" s="235"/>
      <c r="AN12" s="290"/>
      <c r="AO12" s="292"/>
      <c r="AP12" s="208">
        <f>BD32</f>
        <v>91</v>
      </c>
      <c r="AQ12" s="294"/>
      <c r="AZ12" s="282">
        <f>IF(H12=1,$AJ12/2)+IF(H12=0,$AJ12)</f>
        <v>0</v>
      </c>
      <c r="BA12" s="282">
        <f>IF(J12=1,$AJ12/2)+IF(J12=0,$AJ12)</f>
        <v>0</v>
      </c>
      <c r="BB12" s="282">
        <f>IF(L12=1,$AJ12/2)+IF(L12=0,$AJ12)</f>
        <v>0</v>
      </c>
      <c r="BC12" s="282">
        <f>IF(N12=1,$AJ12/2)+IF(N12=0,$AJ12)</f>
        <v>0</v>
      </c>
      <c r="BD12" s="284">
        <v>0</v>
      </c>
      <c r="BE12" s="282">
        <f>IF(R12=1,$AJ12/2)+IF(R12=0,$AJ12)</f>
        <v>0</v>
      </c>
      <c r="BF12" s="282">
        <f>IF(T12=1,$AJ12/2)+IF(T12=0,$AJ12)</f>
        <v>7.5</v>
      </c>
      <c r="BG12" s="282">
        <f>IF(V12=1,$AJ12/2)+IF(V12=0,$AJ12)</f>
        <v>15</v>
      </c>
      <c r="BH12" s="282">
        <f>IF(X12=1,$AJ12/2)+IF(X12=0,$AJ12)</f>
        <v>7.5</v>
      </c>
      <c r="BI12" s="282">
        <f>IF(Z12=1,$AJ12/2)+IF(Z12=0,$AJ12)</f>
        <v>7.5</v>
      </c>
      <c r="BJ12" s="282">
        <f>IF(AB12=1,$AJ12/2)+IF(AB12=0,$AJ12)</f>
        <v>7.5</v>
      </c>
      <c r="BK12" s="282">
        <f>IF(AD12=1,$AJ12/2)+IF(AD12=0,$AJ12)</f>
        <v>7.5</v>
      </c>
      <c r="BL12" s="282">
        <f>IF(AF12=1,$AJ12/2)+IF(AF12=0,$AJ12)</f>
        <v>15</v>
      </c>
      <c r="BM12" s="282">
        <f>IF(AH12=1,$AJ12/2)+IF(AH12=0,$AJ12)</f>
        <v>15</v>
      </c>
    </row>
    <row r="13" spans="1:65" ht="12.75" customHeight="1">
      <c r="A13" s="217"/>
      <c r="B13" s="297"/>
      <c r="C13" s="303"/>
      <c r="D13" s="303"/>
      <c r="E13" s="303"/>
      <c r="F13" s="303"/>
      <c r="G13" s="305"/>
      <c r="H13" s="29">
        <v>4</v>
      </c>
      <c r="I13" s="31">
        <v>1</v>
      </c>
      <c r="J13" s="29">
        <v>4</v>
      </c>
      <c r="K13" s="31">
        <v>2</v>
      </c>
      <c r="L13" s="29">
        <v>4</v>
      </c>
      <c r="M13" s="31">
        <v>2</v>
      </c>
      <c r="N13" s="29">
        <v>4</v>
      </c>
      <c r="O13" s="31">
        <v>2</v>
      </c>
      <c r="P13" s="26"/>
      <c r="Q13" s="28"/>
      <c r="R13" s="29">
        <v>4</v>
      </c>
      <c r="S13" s="31">
        <v>0</v>
      </c>
      <c r="T13" s="29">
        <v>3</v>
      </c>
      <c r="U13" s="31">
        <v>3</v>
      </c>
      <c r="V13" s="29">
        <v>0</v>
      </c>
      <c r="W13" s="31">
        <v>4</v>
      </c>
      <c r="X13" s="29">
        <v>3</v>
      </c>
      <c r="Y13" s="31">
        <v>3</v>
      </c>
      <c r="Z13" s="29">
        <v>3</v>
      </c>
      <c r="AA13" s="31">
        <v>3</v>
      </c>
      <c r="AB13" s="29">
        <v>3</v>
      </c>
      <c r="AC13" s="31">
        <v>3</v>
      </c>
      <c r="AD13" s="29">
        <v>3</v>
      </c>
      <c r="AE13" s="31">
        <v>3</v>
      </c>
      <c r="AF13" s="29">
        <v>1</v>
      </c>
      <c r="AG13" s="31">
        <v>4</v>
      </c>
      <c r="AH13" s="29">
        <v>2</v>
      </c>
      <c r="AI13" s="30">
        <v>4</v>
      </c>
      <c r="AJ13" s="287"/>
      <c r="AK13" s="289"/>
      <c r="AL13" s="291"/>
      <c r="AM13" s="217"/>
      <c r="AN13" s="291"/>
      <c r="AO13" s="298"/>
      <c r="AP13" s="209">
        <f>(H13+J13+L13+N13+P13+R13+T13+V13+X13+Z13+AB13+AD13+AF13+AH13)-(I13+K13+M13+O13+Q13+S13+U13+W13+Y13+AA13+AC13+AE13+AG13+AI13)</f>
        <v>4</v>
      </c>
      <c r="AQ13" s="299"/>
      <c r="AZ13" s="283"/>
      <c r="BA13" s="283"/>
      <c r="BB13" s="283"/>
      <c r="BC13" s="283"/>
      <c r="BD13" s="285"/>
      <c r="BE13" s="283"/>
      <c r="BF13" s="283"/>
      <c r="BG13" s="283"/>
      <c r="BH13" s="283"/>
      <c r="BI13" s="283"/>
      <c r="BJ13" s="283"/>
      <c r="BK13" s="283"/>
      <c r="BL13" s="283"/>
      <c r="BM13" s="283"/>
    </row>
    <row r="14" spans="1:65" ht="15.75" customHeight="1">
      <c r="A14" s="235">
        <v>6</v>
      </c>
      <c r="B14" s="320" t="s">
        <v>80</v>
      </c>
      <c r="C14" s="302"/>
      <c r="D14" s="302"/>
      <c r="E14" s="302"/>
      <c r="F14" s="302"/>
      <c r="G14" s="304" t="s">
        <v>153</v>
      </c>
      <c r="H14" s="236">
        <f>IF(H15=4,"2")+IF(H15=3,"1")+IF(H15&lt;3,"0")</f>
        <v>1</v>
      </c>
      <c r="I14" s="237"/>
      <c r="J14" s="236">
        <f>IF(J15=4,"2")+IF(J15=3,"1")+IF(J15&lt;3,"0")</f>
        <v>2</v>
      </c>
      <c r="K14" s="237"/>
      <c r="L14" s="236">
        <f>IF(L15=4,"2")+IF(L15=3,"1")+IF(L15&lt;3,"0")</f>
        <v>1</v>
      </c>
      <c r="M14" s="237"/>
      <c r="N14" s="236">
        <f>IF(N15=4,"2")+IF(N15=3,"1")+IF(N15&lt;3,"0")</f>
        <v>0</v>
      </c>
      <c r="O14" s="237"/>
      <c r="P14" s="236">
        <f>IF(P15=4,"2")+IF(P15=3,"1")+IF(P15&lt;3,"0")</f>
        <v>0</v>
      </c>
      <c r="Q14" s="237"/>
      <c r="R14" s="141"/>
      <c r="S14" s="142"/>
      <c r="T14" s="236">
        <f>IF(T15=4,"2")+IF(T15=3,"1")+IF(T15&lt;3,"0")</f>
        <v>0</v>
      </c>
      <c r="U14" s="237"/>
      <c r="V14" s="236">
        <f>IF(V15=4,"2")+IF(V15=3,"1")+IF(V15&lt;3,"0")</f>
        <v>0</v>
      </c>
      <c r="W14" s="237"/>
      <c r="X14" s="236">
        <f>IF(X15=4,"2")+IF(X15=3,"1")+IF(X15&lt;3,"0")</f>
        <v>2</v>
      </c>
      <c r="Y14" s="237"/>
      <c r="Z14" s="236">
        <f>IF(Z15=4,"2")+IF(Z15=3,"1")+IF(Z15&lt;3,"0")</f>
        <v>2</v>
      </c>
      <c r="AA14" s="237"/>
      <c r="AB14" s="236">
        <f>IF(AB15=4,"2")+IF(AB15=3,"1")+IF(AB15&lt;3,"0")</f>
        <v>0</v>
      </c>
      <c r="AC14" s="237"/>
      <c r="AD14" s="236">
        <f>IF(AD15=4,"2")+IF(AD15=3,"1")+IF(AD15&lt;3,"0")</f>
        <v>2</v>
      </c>
      <c r="AE14" s="237"/>
      <c r="AF14" s="236">
        <f>IF(AF15=4,"2")+IF(AF15=3,"1")+IF(AF15&lt;3,"0")</f>
        <v>0</v>
      </c>
      <c r="AG14" s="237"/>
      <c r="AH14" s="236">
        <f>IF(AH15=4,"2")+IF(AH15=3,"1")+IF(AH15&lt;3,"0")</f>
        <v>2</v>
      </c>
      <c r="AI14" s="237"/>
      <c r="AJ14" s="286">
        <f>SUM(H14:AI14)</f>
        <v>12</v>
      </c>
      <c r="AK14" s="235"/>
      <c r="AL14" s="290"/>
      <c r="AM14" s="308" t="s">
        <v>204</v>
      </c>
      <c r="AN14" s="314">
        <v>1</v>
      </c>
      <c r="AO14" s="292"/>
      <c r="AP14" s="208">
        <f>BE32</f>
        <v>52.5</v>
      </c>
      <c r="AQ14" s="294"/>
      <c r="AZ14" s="282">
        <f>IF(H14=1,$AJ14/2)+IF(H14=0,$AJ14)</f>
        <v>6</v>
      </c>
      <c r="BA14" s="282">
        <f>IF(J14=1,$AJ14/2)+IF(J14=0,$AJ14)</f>
        <v>0</v>
      </c>
      <c r="BB14" s="282">
        <f>IF(L14=1,$AJ14/2)+IF(L14=0,$AJ14)</f>
        <v>6</v>
      </c>
      <c r="BC14" s="282">
        <f>IF(N14=1,$AJ14/2)+IF(N14=0,$AJ14)</f>
        <v>12</v>
      </c>
      <c r="BD14" s="282">
        <f>IF(P14=1,$AJ14/2)+IF(P14=0,$AJ14)</f>
        <v>12</v>
      </c>
      <c r="BE14" s="284">
        <v>0</v>
      </c>
      <c r="BF14" s="282">
        <f>IF(T14=1,$AJ14/2)+IF(T14=0,$AJ14)</f>
        <v>12</v>
      </c>
      <c r="BG14" s="282">
        <f>IF(V14=1,$AJ14/2)+IF(V14=0,$AJ14)</f>
        <v>12</v>
      </c>
      <c r="BH14" s="282">
        <f>IF(X14=1,$AJ14/2)+IF(X14=0,$AJ14)</f>
        <v>0</v>
      </c>
      <c r="BI14" s="282">
        <f>IF(Z14=1,$AJ14/2)+IF(Z14=0,$AJ14)</f>
        <v>0</v>
      </c>
      <c r="BJ14" s="282">
        <f>IF(AB14=1,$AJ14/2)+IF(AB14=0,$AJ14)</f>
        <v>12</v>
      </c>
      <c r="BK14" s="282">
        <f>IF(AD14=1,$AJ14/2)+IF(AD14=0,$AJ14)</f>
        <v>0</v>
      </c>
      <c r="BL14" s="282">
        <f>IF(AF14=1,$AJ14/2)+IF(AF14=0,$AJ14)</f>
        <v>12</v>
      </c>
      <c r="BM14" s="282">
        <f>IF(AH14=1,$AJ14/2)+IF(AH14=0,$AJ14)</f>
        <v>0</v>
      </c>
    </row>
    <row r="15" spans="1:65" ht="12.75" customHeight="1">
      <c r="A15" s="217"/>
      <c r="B15" s="321"/>
      <c r="C15" s="303"/>
      <c r="D15" s="303"/>
      <c r="E15" s="303"/>
      <c r="F15" s="303"/>
      <c r="G15" s="305"/>
      <c r="H15" s="29">
        <v>3</v>
      </c>
      <c r="I15" s="31">
        <v>3</v>
      </c>
      <c r="J15" s="29">
        <v>4</v>
      </c>
      <c r="K15" s="31">
        <v>1</v>
      </c>
      <c r="L15" s="29">
        <v>3</v>
      </c>
      <c r="M15" s="31">
        <v>3</v>
      </c>
      <c r="N15" s="29">
        <v>0</v>
      </c>
      <c r="O15" s="31">
        <v>4</v>
      </c>
      <c r="P15" s="29">
        <v>0</v>
      </c>
      <c r="Q15" s="31">
        <v>4</v>
      </c>
      <c r="R15" s="26"/>
      <c r="S15" s="28"/>
      <c r="T15" s="29">
        <v>1</v>
      </c>
      <c r="U15" s="31">
        <v>4</v>
      </c>
      <c r="V15" s="29">
        <v>1</v>
      </c>
      <c r="W15" s="31">
        <v>4</v>
      </c>
      <c r="X15" s="29">
        <v>4</v>
      </c>
      <c r="Y15" s="31">
        <v>2</v>
      </c>
      <c r="Z15" s="29">
        <v>4</v>
      </c>
      <c r="AA15" s="31">
        <v>1</v>
      </c>
      <c r="AB15" s="29">
        <v>1</v>
      </c>
      <c r="AC15" s="31">
        <v>4</v>
      </c>
      <c r="AD15" s="29">
        <v>4</v>
      </c>
      <c r="AE15" s="31">
        <v>0</v>
      </c>
      <c r="AF15" s="29">
        <v>2</v>
      </c>
      <c r="AG15" s="31">
        <v>4</v>
      </c>
      <c r="AH15" s="29">
        <v>4</v>
      </c>
      <c r="AI15" s="30">
        <v>0</v>
      </c>
      <c r="AJ15" s="287"/>
      <c r="AK15" s="217"/>
      <c r="AL15" s="291"/>
      <c r="AM15" s="309"/>
      <c r="AN15" s="315"/>
      <c r="AO15" s="298"/>
      <c r="AP15" s="209">
        <f>(H15+J15+L15+N15+P15+R15+T15+V15+X15+Z15+AB15+AD15+AF15+AH15)-(I15+K15+M15+O15+Q15+S15+U15+W15+Y15+AA15+AC15+AE15+AG15+AI15)</f>
        <v>-3</v>
      </c>
      <c r="AQ15" s="299"/>
      <c r="AZ15" s="283"/>
      <c r="BA15" s="283"/>
      <c r="BB15" s="283"/>
      <c r="BC15" s="283"/>
      <c r="BD15" s="283"/>
      <c r="BE15" s="285"/>
      <c r="BF15" s="283"/>
      <c r="BG15" s="283"/>
      <c r="BH15" s="283"/>
      <c r="BI15" s="283"/>
      <c r="BJ15" s="283"/>
      <c r="BK15" s="283"/>
      <c r="BL15" s="283"/>
      <c r="BM15" s="283"/>
    </row>
    <row r="16" spans="1:65" ht="15.75" customHeight="1">
      <c r="A16" s="235">
        <v>7</v>
      </c>
      <c r="B16" s="318" t="s">
        <v>272</v>
      </c>
      <c r="C16" s="302"/>
      <c r="D16" s="302"/>
      <c r="E16" s="302"/>
      <c r="F16" s="302"/>
      <c r="G16" s="304" t="s">
        <v>161</v>
      </c>
      <c r="H16" s="236">
        <f>IF(H17=4,"2")+IF(H17=3,"1")+IF(H17&lt;3,"0")</f>
        <v>1</v>
      </c>
      <c r="I16" s="237"/>
      <c r="J16" s="236">
        <f>IF(J17=4,"2")+IF(J17=3,"1")+IF(J17&lt;3,"0")</f>
        <v>2</v>
      </c>
      <c r="K16" s="237"/>
      <c r="L16" s="236">
        <f>IF(L17=4,"2")+IF(L17=3,"1")+IF(L17&lt;3,"0")</f>
        <v>0</v>
      </c>
      <c r="M16" s="237"/>
      <c r="N16" s="236">
        <f>IF(N17=4,"2")+IF(N17=3,"1")+IF(N17&lt;3,"0")</f>
        <v>1</v>
      </c>
      <c r="O16" s="237"/>
      <c r="P16" s="236">
        <f>IF(P17=4,"2")+IF(P17=3,"1")+IF(P17&lt;3,"0")</f>
        <v>1</v>
      </c>
      <c r="Q16" s="237"/>
      <c r="R16" s="236">
        <f>IF(R17=4,"2")+IF(R17=3,"1")+IF(R17&lt;3,"0")</f>
        <v>2</v>
      </c>
      <c r="S16" s="237"/>
      <c r="T16" s="141"/>
      <c r="U16" s="142"/>
      <c r="V16" s="236">
        <f>IF(V17=4,"2")+IF(V17=3,"1")+IF(V17&lt;3,"0")</f>
        <v>0</v>
      </c>
      <c r="W16" s="237"/>
      <c r="X16" s="236">
        <f>IF(X17=4,"2")+IF(X17=3,"1")+IF(X17&lt;3,"0")</f>
        <v>1</v>
      </c>
      <c r="Y16" s="237"/>
      <c r="Z16" s="236">
        <f>IF(Z17=4,"2")+IF(Z17=3,"1")+IF(Z17&lt;3,"0")</f>
        <v>1</v>
      </c>
      <c r="AA16" s="237"/>
      <c r="AB16" s="236">
        <f>IF(AB17=4,"2")+IF(AB17=3,"1")+IF(AB17&lt;3,"0")</f>
        <v>2</v>
      </c>
      <c r="AC16" s="237"/>
      <c r="AD16" s="236">
        <f>IF(AD17=4,"2")+IF(AD17=3,"1")+IF(AD17&lt;3,"0")</f>
        <v>2</v>
      </c>
      <c r="AE16" s="237"/>
      <c r="AF16" s="236">
        <f>IF(AF17=4,"2")+IF(AF17=3,"1")+IF(AF17&lt;3,"0")</f>
        <v>2</v>
      </c>
      <c r="AG16" s="237"/>
      <c r="AH16" s="236">
        <f>IF(AH17=4,"2")+IF(AH17=3,"1")+IF(AH17&lt;3,"0")</f>
        <v>2</v>
      </c>
      <c r="AI16" s="237"/>
      <c r="AJ16" s="286">
        <f>SUM(H16:AI16)</f>
        <v>17</v>
      </c>
      <c r="AK16" s="288" t="s">
        <v>203</v>
      </c>
      <c r="AL16" s="310">
        <v>2</v>
      </c>
      <c r="AM16" s="235"/>
      <c r="AN16" s="290"/>
      <c r="AO16" s="292"/>
      <c r="AP16" s="208">
        <f>BF32</f>
        <v>97.5</v>
      </c>
      <c r="AQ16" s="294"/>
      <c r="AZ16" s="282">
        <f>IF(H16=1,$AJ16/2)+IF(H16=0,$AJ16)</f>
        <v>8.5</v>
      </c>
      <c r="BA16" s="282">
        <f>IF(J16=1,$AJ16/2)+IF(J16=0,$AJ16)</f>
        <v>0</v>
      </c>
      <c r="BB16" s="282">
        <f>IF(L16=1,$AJ16/2)+IF(L16=0,$AJ16)</f>
        <v>17</v>
      </c>
      <c r="BC16" s="282">
        <f>IF(N16=1,$AJ16/2)+IF(N16=0,$AJ16)</f>
        <v>8.5</v>
      </c>
      <c r="BD16" s="282">
        <f>IF(P16=1,$AJ16/2)+IF(P16=0,$AJ16)</f>
        <v>8.5</v>
      </c>
      <c r="BE16" s="282">
        <f>IF(R16=1,$AJ16/2)+IF(R16=0,$AJ16)</f>
        <v>0</v>
      </c>
      <c r="BF16" s="284">
        <v>0</v>
      </c>
      <c r="BG16" s="282">
        <f>IF(V16=1,$AJ16/2)+IF(V16=0,$AJ16)</f>
        <v>17</v>
      </c>
      <c r="BH16" s="282">
        <f>IF(X16=1,$AJ16/2)+IF(X16=0,$AJ16)</f>
        <v>8.5</v>
      </c>
      <c r="BI16" s="282">
        <f>IF(Z16=1,$AJ16/2)+IF(Z16=0,$AJ16)</f>
        <v>8.5</v>
      </c>
      <c r="BJ16" s="282">
        <f>IF(AB16=1,$AJ16/2)+IF(AB16=0,$AJ16)</f>
        <v>0</v>
      </c>
      <c r="BK16" s="282">
        <f>IF(AD16=1,$AJ16/2)+IF(AD16=0,$AJ16)</f>
        <v>0</v>
      </c>
      <c r="BL16" s="282">
        <f>IF(AF16=1,$AJ16/2)+IF(AF16=0,$AJ16)</f>
        <v>0</v>
      </c>
      <c r="BM16" s="282">
        <f>IF(AH16=1,$AJ16/2)+IF(AH16=0,$AJ16)</f>
        <v>0</v>
      </c>
    </row>
    <row r="17" spans="1:65" ht="15">
      <c r="A17" s="217"/>
      <c r="B17" s="319"/>
      <c r="C17" s="303"/>
      <c r="D17" s="303"/>
      <c r="E17" s="303"/>
      <c r="F17" s="303"/>
      <c r="G17" s="305"/>
      <c r="H17" s="29">
        <v>3</v>
      </c>
      <c r="I17" s="31">
        <v>3</v>
      </c>
      <c r="J17" s="29">
        <v>4</v>
      </c>
      <c r="K17" s="31">
        <v>1</v>
      </c>
      <c r="L17" s="29">
        <v>1</v>
      </c>
      <c r="M17" s="31">
        <v>4</v>
      </c>
      <c r="N17" s="29">
        <v>3</v>
      </c>
      <c r="O17" s="31">
        <v>3</v>
      </c>
      <c r="P17" s="29">
        <v>3</v>
      </c>
      <c r="Q17" s="31">
        <v>3</v>
      </c>
      <c r="R17" s="29">
        <v>4</v>
      </c>
      <c r="S17" s="31">
        <v>1</v>
      </c>
      <c r="T17" s="26"/>
      <c r="U17" s="28"/>
      <c r="V17" s="29">
        <v>2</v>
      </c>
      <c r="W17" s="31">
        <v>4</v>
      </c>
      <c r="X17" s="29">
        <v>3</v>
      </c>
      <c r="Y17" s="31">
        <v>3</v>
      </c>
      <c r="Z17" s="29">
        <v>3</v>
      </c>
      <c r="AA17" s="31">
        <v>3</v>
      </c>
      <c r="AB17" s="29">
        <v>4</v>
      </c>
      <c r="AC17" s="31">
        <v>2</v>
      </c>
      <c r="AD17" s="29">
        <v>4</v>
      </c>
      <c r="AE17" s="31">
        <v>1</v>
      </c>
      <c r="AF17" s="29">
        <v>4</v>
      </c>
      <c r="AG17" s="31">
        <v>1</v>
      </c>
      <c r="AH17" s="29">
        <v>4</v>
      </c>
      <c r="AI17" s="30">
        <v>1</v>
      </c>
      <c r="AJ17" s="287"/>
      <c r="AK17" s="289"/>
      <c r="AL17" s="311"/>
      <c r="AM17" s="217"/>
      <c r="AN17" s="291"/>
      <c r="AO17" s="298"/>
      <c r="AP17" s="209">
        <f>(H17+J17+L17+N17+P17+R17+T17+V17+X17+Z17+AB17+AD17+AF17+AH17)-(I17+K17+M17+O17+Q17+S17+U17+W17+Y17+AA17+AC17+AE17+AG17+AI17)</f>
        <v>12</v>
      </c>
      <c r="AQ17" s="299"/>
      <c r="AZ17" s="283"/>
      <c r="BA17" s="283"/>
      <c r="BB17" s="283"/>
      <c r="BC17" s="283"/>
      <c r="BD17" s="283"/>
      <c r="BE17" s="283"/>
      <c r="BF17" s="285"/>
      <c r="BG17" s="283"/>
      <c r="BH17" s="283"/>
      <c r="BI17" s="283"/>
      <c r="BJ17" s="283"/>
      <c r="BK17" s="283"/>
      <c r="BL17" s="283"/>
      <c r="BM17" s="283"/>
    </row>
    <row r="18" spans="1:65" ht="15.75">
      <c r="A18" s="235">
        <v>8</v>
      </c>
      <c r="B18" s="316" t="s">
        <v>78</v>
      </c>
      <c r="C18" s="302"/>
      <c r="D18" s="302"/>
      <c r="E18" s="302"/>
      <c r="F18" s="302"/>
      <c r="G18" s="304" t="s">
        <v>79</v>
      </c>
      <c r="H18" s="236">
        <f>IF(H19=4,"2")+IF(H19=3,"1")+IF(H19&lt;3,"0")</f>
        <v>2</v>
      </c>
      <c r="I18" s="237"/>
      <c r="J18" s="236">
        <f>IF(J19=4,"2")+IF(J19=3,"1")+IF(J19&lt;3,"0")</f>
        <v>2</v>
      </c>
      <c r="K18" s="237"/>
      <c r="L18" s="236">
        <f>IF(L19=4,"2")+IF(L19=3,"1")+IF(L19&lt;3,"0")</f>
        <v>2</v>
      </c>
      <c r="M18" s="237"/>
      <c r="N18" s="236">
        <f>IF(N19=4,"2")+IF(N19=3,"1")+IF(N19&lt;3,"0")</f>
        <v>1</v>
      </c>
      <c r="O18" s="237"/>
      <c r="P18" s="236">
        <f>IF(P19=4,"2")+IF(P19=3,"1")+IF(P19&lt;3,"0")</f>
        <v>2</v>
      </c>
      <c r="Q18" s="237"/>
      <c r="R18" s="236">
        <f>IF(R19=4,"2")+IF(R19=3,"1")+IF(R19&lt;3,"0")</f>
        <v>2</v>
      </c>
      <c r="S18" s="237"/>
      <c r="T18" s="236">
        <f>IF(T19=4,"2")+IF(T19=3,"1")+IF(T19&lt;3,"0")</f>
        <v>2</v>
      </c>
      <c r="U18" s="237"/>
      <c r="V18" s="141"/>
      <c r="W18" s="142"/>
      <c r="X18" s="236">
        <f>IF(X19=4,"2")+IF(X19=3,"1")+IF(X19&lt;3,"0")</f>
        <v>2</v>
      </c>
      <c r="Y18" s="237"/>
      <c r="Z18" s="236">
        <f>IF(Z19=4,"2")+IF(Z19=3,"1")+IF(Z19&lt;3,"0")</f>
        <v>2</v>
      </c>
      <c r="AA18" s="237"/>
      <c r="AB18" s="236">
        <f>IF(AB19=4,"2")+IF(AB19=3,"1")+IF(AB19&lt;3,"0")</f>
        <v>1</v>
      </c>
      <c r="AC18" s="237"/>
      <c r="AD18" s="236">
        <f>IF(AD19=4,"2")+IF(AD19=3,"1")+IF(AD19&lt;3,"0")</f>
        <v>2</v>
      </c>
      <c r="AE18" s="237"/>
      <c r="AF18" s="236">
        <f>IF(AF19=4,"2")+IF(AF19=3,"1")+IF(AF19&lt;3,"0")</f>
        <v>0</v>
      </c>
      <c r="AG18" s="237"/>
      <c r="AH18" s="236">
        <f>IF(AH19=4,"2")+IF(AH19=3,"1")+IF(AH19&lt;3,"0")</f>
        <v>2</v>
      </c>
      <c r="AI18" s="237"/>
      <c r="AJ18" s="286">
        <f>SUM(H18:AI18)</f>
        <v>22</v>
      </c>
      <c r="AK18" s="288" t="s">
        <v>203</v>
      </c>
      <c r="AL18" s="314">
        <v>1</v>
      </c>
      <c r="AM18" s="235"/>
      <c r="AN18" s="290"/>
      <c r="AO18" s="292"/>
      <c r="AP18" s="208">
        <f>BG32</f>
        <v>126.5</v>
      </c>
      <c r="AQ18" s="294"/>
      <c r="AZ18" s="282">
        <f>IF(H18=1,$AJ18/2)+IF(H18=0,$AJ18)</f>
        <v>0</v>
      </c>
      <c r="BA18" s="282">
        <f>IF(J18=1,$AJ18/2)+IF(J18=0,$AJ18)</f>
        <v>0</v>
      </c>
      <c r="BB18" s="282">
        <f>IF(L18=1,$AJ18/2)+IF(L18=0,$AJ18)</f>
        <v>0</v>
      </c>
      <c r="BC18" s="282">
        <f>IF(N18=1,$AJ18/2)+IF(N18=0,$AJ18)</f>
        <v>11</v>
      </c>
      <c r="BD18" s="282">
        <f>IF(P18=1,$AJ18/2)+IF(P18=0,$AJ18)</f>
        <v>0</v>
      </c>
      <c r="BE18" s="282">
        <f>IF(R18=1,$AJ18/2)+IF(R18=0,$AJ18)</f>
        <v>0</v>
      </c>
      <c r="BF18" s="282">
        <f>IF(T18=1,$AJ18/2)+IF(T18=0,$AJ18)</f>
        <v>0</v>
      </c>
      <c r="BG18" s="284">
        <v>0</v>
      </c>
      <c r="BH18" s="282">
        <f>IF(X18=1,$AJ18/2)+IF(X18=0,$AJ18)</f>
        <v>0</v>
      </c>
      <c r="BI18" s="282">
        <f>IF(Z18=1,$AJ18/2)+IF(Z18=0,$AJ18)</f>
        <v>0</v>
      </c>
      <c r="BJ18" s="282">
        <f>IF(AB18=1,$AJ18/2)+IF(AB18=0,$AJ18)</f>
        <v>11</v>
      </c>
      <c r="BK18" s="282">
        <f>IF(AD18=1,$AJ18/2)+IF(AD18=0,$AJ18)</f>
        <v>0</v>
      </c>
      <c r="BL18" s="282">
        <f>IF(AF18=1,$AJ18/2)+IF(AF18=0,$AJ18)</f>
        <v>22</v>
      </c>
      <c r="BM18" s="282">
        <f>IF(AH18=1,$AJ18/2)+IF(AH18=0,$AJ18)</f>
        <v>0</v>
      </c>
    </row>
    <row r="19" spans="1:65" ht="15">
      <c r="A19" s="217"/>
      <c r="B19" s="317"/>
      <c r="C19" s="303"/>
      <c r="D19" s="303"/>
      <c r="E19" s="303"/>
      <c r="F19" s="303"/>
      <c r="G19" s="305"/>
      <c r="H19" s="29">
        <v>4</v>
      </c>
      <c r="I19" s="31">
        <v>0</v>
      </c>
      <c r="J19" s="29">
        <v>4</v>
      </c>
      <c r="K19" s="31">
        <v>0</v>
      </c>
      <c r="L19" s="29">
        <v>4</v>
      </c>
      <c r="M19" s="31">
        <v>1</v>
      </c>
      <c r="N19" s="29">
        <v>3</v>
      </c>
      <c r="O19" s="31">
        <v>3</v>
      </c>
      <c r="P19" s="29">
        <v>4</v>
      </c>
      <c r="Q19" s="31">
        <v>0</v>
      </c>
      <c r="R19" s="29">
        <v>4</v>
      </c>
      <c r="S19" s="31">
        <v>1</v>
      </c>
      <c r="T19" s="29">
        <v>4</v>
      </c>
      <c r="U19" s="31">
        <v>2</v>
      </c>
      <c r="V19" s="26"/>
      <c r="W19" s="28"/>
      <c r="X19" s="29">
        <v>4</v>
      </c>
      <c r="Y19" s="31">
        <v>0</v>
      </c>
      <c r="Z19" s="29">
        <v>4</v>
      </c>
      <c r="AA19" s="31">
        <v>0</v>
      </c>
      <c r="AB19" s="29">
        <v>3</v>
      </c>
      <c r="AC19" s="31">
        <v>3</v>
      </c>
      <c r="AD19" s="29">
        <v>4</v>
      </c>
      <c r="AE19" s="31">
        <v>1</v>
      </c>
      <c r="AF19" s="29">
        <v>1</v>
      </c>
      <c r="AG19" s="31">
        <v>4</v>
      </c>
      <c r="AH19" s="29">
        <v>4</v>
      </c>
      <c r="AI19" s="30">
        <v>2</v>
      </c>
      <c r="AJ19" s="287"/>
      <c r="AK19" s="289"/>
      <c r="AL19" s="315"/>
      <c r="AM19" s="217"/>
      <c r="AN19" s="291"/>
      <c r="AO19" s="298"/>
      <c r="AP19" s="209">
        <f>(H19+J19+L19+N19+P19+R19+T19+V19+X19+Z19+AB19+AD19+AF19+AH19)-(I19+K19+M19+O19+Q19+S19+U19+W19+Y19+AA19+AC19+AE19+AG19+AI19)</f>
        <v>30</v>
      </c>
      <c r="AQ19" s="299"/>
      <c r="AZ19" s="283"/>
      <c r="BA19" s="283"/>
      <c r="BB19" s="283"/>
      <c r="BC19" s="283"/>
      <c r="BD19" s="283"/>
      <c r="BE19" s="283"/>
      <c r="BF19" s="283"/>
      <c r="BG19" s="285"/>
      <c r="BH19" s="283"/>
      <c r="BI19" s="283"/>
      <c r="BJ19" s="283"/>
      <c r="BK19" s="283"/>
      <c r="BL19" s="283"/>
      <c r="BM19" s="283"/>
    </row>
    <row r="20" spans="1:65" ht="15.75">
      <c r="A20" s="235">
        <v>9</v>
      </c>
      <c r="B20" s="296" t="s">
        <v>273</v>
      </c>
      <c r="C20" s="302"/>
      <c r="D20" s="302"/>
      <c r="E20" s="302"/>
      <c r="F20" s="302"/>
      <c r="G20" s="304" t="s">
        <v>153</v>
      </c>
      <c r="H20" s="236">
        <f>IF(H21=4,"2")+IF(H21=3,"1")+IF(H21&lt;3,"0")</f>
        <v>1</v>
      </c>
      <c r="I20" s="237"/>
      <c r="J20" s="236">
        <f>IF(J21=4,"2")+IF(J21=3,"1")+IF(J21&lt;3,"0")</f>
        <v>1</v>
      </c>
      <c r="K20" s="237"/>
      <c r="L20" s="236">
        <f>IF(L21=4,"2")+IF(L21=3,"1")+IF(L21&lt;3,"0")</f>
        <v>0</v>
      </c>
      <c r="M20" s="237"/>
      <c r="N20" s="236">
        <f>IF(N21=4,"2")+IF(N21=3,"1")+IF(N21&lt;3,"0")</f>
        <v>0</v>
      </c>
      <c r="O20" s="237"/>
      <c r="P20" s="236">
        <f>IF(P21=4,"2")+IF(P21=3,"1")+IF(P21&lt;3,"0")</f>
        <v>1</v>
      </c>
      <c r="Q20" s="237"/>
      <c r="R20" s="236">
        <f>IF(R21=4,"2")+IF(R21=3,"1")+IF(R21&lt;3,"0")</f>
        <v>0</v>
      </c>
      <c r="S20" s="237"/>
      <c r="T20" s="236">
        <f>IF(T21=4,"2")+IF(T21=3,"1")+IF(T21&lt;3,"0")</f>
        <v>1</v>
      </c>
      <c r="U20" s="237"/>
      <c r="V20" s="236">
        <f>IF(V21=4,"2")+IF(V21=3,"1")+IF(V21&lt;3,"0")</f>
        <v>0</v>
      </c>
      <c r="W20" s="237"/>
      <c r="X20" s="141"/>
      <c r="Y20" s="142"/>
      <c r="Z20" s="236">
        <f>IF(Z21=4,"2")+IF(Z21=3,"1")+IF(Z21&lt;3,"0")</f>
        <v>2</v>
      </c>
      <c r="AA20" s="237"/>
      <c r="AB20" s="236">
        <f>IF(AB21=4,"2")+IF(AB21=3,"1")+IF(AB21&lt;3,"0")</f>
        <v>0</v>
      </c>
      <c r="AC20" s="237"/>
      <c r="AD20" s="236">
        <f>IF(AD21=4,"2")+IF(AD21=3,"1")+IF(AD21&lt;3,"0")</f>
        <v>2</v>
      </c>
      <c r="AE20" s="237"/>
      <c r="AF20" s="236">
        <f>IF(AF21=4,"2")+IF(AF21=3,"1")+IF(AF21&lt;3,"0")</f>
        <v>0</v>
      </c>
      <c r="AG20" s="237"/>
      <c r="AH20" s="236">
        <f>IF(AH21=4,"2")+IF(AH21=3,"1")+IF(AH21&lt;3,"0")</f>
        <v>2</v>
      </c>
      <c r="AI20" s="237"/>
      <c r="AJ20" s="286">
        <f>SUM(H20:AI20)</f>
        <v>10</v>
      </c>
      <c r="AK20" s="288" t="s">
        <v>203</v>
      </c>
      <c r="AL20" s="290">
        <v>9</v>
      </c>
      <c r="AM20" s="235"/>
      <c r="AN20" s="290"/>
      <c r="AO20" s="292"/>
      <c r="AP20" s="208">
        <f>BH32</f>
        <v>48</v>
      </c>
      <c r="AQ20" s="294"/>
      <c r="AZ20" s="282">
        <f>IF(H20=1,$AJ20/2)+IF(H20=0,$AJ20)</f>
        <v>5</v>
      </c>
      <c r="BA20" s="282">
        <f>IF(J20=1,$AJ20/2)+IF(J20=0,$AJ20)</f>
        <v>5</v>
      </c>
      <c r="BB20" s="282">
        <f>IF(L20=1,$AJ20/2)+IF(L20=0,$AJ20)</f>
        <v>10</v>
      </c>
      <c r="BC20" s="282">
        <f>IF(N20=1,$AJ20/2)+IF(N20=0,$AJ20)</f>
        <v>10</v>
      </c>
      <c r="BD20" s="282">
        <f>IF(P20=1,$AJ20/2)+IF(P20=0,$AJ20)</f>
        <v>5</v>
      </c>
      <c r="BE20" s="282">
        <f>IF(R20=1,$AJ20/2)+IF(R20=0,$AJ20)</f>
        <v>10</v>
      </c>
      <c r="BF20" s="282">
        <f>IF(T20=1,$AJ20/2)+IF(T20=0,$AJ20)</f>
        <v>5</v>
      </c>
      <c r="BG20" s="282">
        <f>IF(V20=1,$AJ20/2)+IF(V20=0,$AJ20)</f>
        <v>10</v>
      </c>
      <c r="BH20" s="284">
        <v>0</v>
      </c>
      <c r="BI20" s="282">
        <f>IF(Z20=1,$AJ20/2)+IF(Z20=0,$AJ20)</f>
        <v>0</v>
      </c>
      <c r="BJ20" s="282">
        <f>IF(AB20=1,$AJ20/2)+IF(AB20=0,$AJ20)</f>
        <v>10</v>
      </c>
      <c r="BK20" s="282">
        <f>IF(AD20=1,$AJ20/2)+IF(AD20=0,$AJ20)</f>
        <v>0</v>
      </c>
      <c r="BL20" s="282">
        <f>IF(AF20=1,$AJ20/2)+IF(AF20=0,$AJ20)</f>
        <v>10</v>
      </c>
      <c r="BM20" s="282">
        <f>IF(AH20=1,$AJ20/2)+IF(AH20=0,$AJ20)</f>
        <v>0</v>
      </c>
    </row>
    <row r="21" spans="1:65" ht="15">
      <c r="A21" s="217"/>
      <c r="B21" s="297"/>
      <c r="C21" s="303"/>
      <c r="D21" s="303"/>
      <c r="E21" s="303"/>
      <c r="F21" s="303"/>
      <c r="G21" s="305"/>
      <c r="H21" s="29">
        <v>3</v>
      </c>
      <c r="I21" s="31">
        <v>3</v>
      </c>
      <c r="J21" s="29">
        <v>3</v>
      </c>
      <c r="K21" s="31">
        <v>3</v>
      </c>
      <c r="L21" s="29">
        <v>0</v>
      </c>
      <c r="M21" s="31">
        <v>4</v>
      </c>
      <c r="N21" s="29">
        <v>1</v>
      </c>
      <c r="O21" s="31">
        <v>4</v>
      </c>
      <c r="P21" s="29">
        <v>3</v>
      </c>
      <c r="Q21" s="31">
        <v>3</v>
      </c>
      <c r="R21" s="29">
        <v>2</v>
      </c>
      <c r="S21" s="31">
        <v>4</v>
      </c>
      <c r="T21" s="29">
        <v>3</v>
      </c>
      <c r="U21" s="31">
        <v>3</v>
      </c>
      <c r="V21" s="29">
        <v>0</v>
      </c>
      <c r="W21" s="31">
        <v>4</v>
      </c>
      <c r="X21" s="26"/>
      <c r="Y21" s="28"/>
      <c r="Z21" s="29">
        <v>4</v>
      </c>
      <c r="AA21" s="31">
        <v>2</v>
      </c>
      <c r="AB21" s="29">
        <v>0</v>
      </c>
      <c r="AC21" s="31">
        <v>4</v>
      </c>
      <c r="AD21" s="29">
        <v>4</v>
      </c>
      <c r="AE21" s="31">
        <v>2</v>
      </c>
      <c r="AF21" s="29">
        <v>0</v>
      </c>
      <c r="AG21" s="31">
        <v>4</v>
      </c>
      <c r="AH21" s="29">
        <v>4</v>
      </c>
      <c r="AI21" s="30">
        <v>1</v>
      </c>
      <c r="AJ21" s="287"/>
      <c r="AK21" s="289"/>
      <c r="AL21" s="291"/>
      <c r="AM21" s="217"/>
      <c r="AN21" s="291"/>
      <c r="AO21" s="298"/>
      <c r="AP21" s="209">
        <f>(H21+J21+L21+N21+P21+R21+T21+V21+X21+Z21+AB21+AD21+AF21+AH21)-(I21+K21+M21+O21+Q21+S21+U21+W21+Y21+AA21+AC21+AE21+AG21+AI21)</f>
        <v>-14</v>
      </c>
      <c r="AQ21" s="299"/>
      <c r="AZ21" s="283"/>
      <c r="BA21" s="283"/>
      <c r="BB21" s="283"/>
      <c r="BC21" s="283"/>
      <c r="BD21" s="283"/>
      <c r="BE21" s="283"/>
      <c r="BF21" s="283"/>
      <c r="BG21" s="283"/>
      <c r="BH21" s="285"/>
      <c r="BI21" s="283"/>
      <c r="BJ21" s="283"/>
      <c r="BK21" s="283"/>
      <c r="BL21" s="283"/>
      <c r="BM21" s="283"/>
    </row>
    <row r="22" spans="1:65" ht="15.75">
      <c r="A22" s="235">
        <v>10</v>
      </c>
      <c r="B22" s="296" t="s">
        <v>36</v>
      </c>
      <c r="C22" s="302"/>
      <c r="D22" s="302"/>
      <c r="E22" s="302"/>
      <c r="F22" s="302"/>
      <c r="G22" s="304" t="s">
        <v>274</v>
      </c>
      <c r="H22" s="236">
        <f>IF(H23=4,"2")+IF(H23=3,"1")+IF(H23&lt;3,"0")</f>
        <v>2</v>
      </c>
      <c r="I22" s="237"/>
      <c r="J22" s="236">
        <f>IF(J23=4,"2")+IF(J23=3,"1")+IF(J23&lt;3,"0")</f>
        <v>0</v>
      </c>
      <c r="K22" s="237"/>
      <c r="L22" s="236">
        <f>IF(L23=4,"2")+IF(L23=3,"1")+IF(L23&lt;3,"0")</f>
        <v>0</v>
      </c>
      <c r="M22" s="237"/>
      <c r="N22" s="236">
        <f>IF(N23=4,"2")+IF(N23=3,"1")+IF(N23&lt;3,"0")</f>
        <v>0</v>
      </c>
      <c r="O22" s="237"/>
      <c r="P22" s="236">
        <f>IF(P23=4,"2")+IF(P23=3,"1")+IF(P23&lt;3,"0")</f>
        <v>1</v>
      </c>
      <c r="Q22" s="237"/>
      <c r="R22" s="236">
        <f>IF(R23=4,"2")+IF(R23=3,"1")+IF(R23&lt;3,"0")</f>
        <v>0</v>
      </c>
      <c r="S22" s="237"/>
      <c r="T22" s="236">
        <f>IF(T23=4,"2")+IF(T23=3,"1")+IF(T23&lt;3,"0")</f>
        <v>1</v>
      </c>
      <c r="U22" s="237"/>
      <c r="V22" s="236">
        <f>IF(V23=4,"2")+IF(V23=3,"1")+IF(V23&lt;3,"0")</f>
        <v>0</v>
      </c>
      <c r="W22" s="237"/>
      <c r="X22" s="236">
        <f>IF(X23=4,"2")+IF(X23=3,"1")+IF(X23&lt;3,"0")</f>
        <v>0</v>
      </c>
      <c r="Y22" s="237"/>
      <c r="Z22" s="141"/>
      <c r="AA22" s="142"/>
      <c r="AB22" s="236">
        <f>IF(AB23=4,"2")+IF(AB23=3,"1")+IF(AB23&lt;3,"0")</f>
        <v>2</v>
      </c>
      <c r="AC22" s="237"/>
      <c r="AD22" s="236">
        <f>IF(AD23=4,"2")+IF(AD23=3,"1")+IF(AD23&lt;3,"0")</f>
        <v>0</v>
      </c>
      <c r="AE22" s="237"/>
      <c r="AF22" s="236">
        <f>IF(AF23=4,"2")+IF(AF23=3,"1")+IF(AF23&lt;3,"0")</f>
        <v>0</v>
      </c>
      <c r="AG22" s="237"/>
      <c r="AH22" s="236">
        <f>IF(AH23=4,"2")+IF(AH23=3,"1")+IF(AH23&lt;3,"0")</f>
        <v>1</v>
      </c>
      <c r="AI22" s="237"/>
      <c r="AJ22" s="286">
        <f>SUM(H22:AI22)</f>
        <v>7</v>
      </c>
      <c r="AK22" s="288" t="s">
        <v>203</v>
      </c>
      <c r="AL22" s="290">
        <v>11</v>
      </c>
      <c r="AM22" s="235"/>
      <c r="AN22" s="290"/>
      <c r="AO22" s="292"/>
      <c r="AP22" s="208">
        <f>BI32</f>
        <v>48</v>
      </c>
      <c r="AQ22" s="294"/>
      <c r="AZ22" s="282">
        <f>IF(H22=1,$AJ22/2)+IF(H22=0,$AJ22)</f>
        <v>0</v>
      </c>
      <c r="BA22" s="282">
        <f>IF(J22=1,$AJ22/2)+IF(J22=0,$AJ22)</f>
        <v>7</v>
      </c>
      <c r="BB22" s="282">
        <f>IF(L22=1,$AJ22/2)+IF(L22=0,$AJ22)</f>
        <v>7</v>
      </c>
      <c r="BC22" s="282">
        <f>IF(N22=1,$AJ22/2)+IF(N22=0,$AJ22)</f>
        <v>7</v>
      </c>
      <c r="BD22" s="282">
        <f>IF(P22=1,$AJ22/2)+IF(P22=0,$AJ22)</f>
        <v>3.5</v>
      </c>
      <c r="BE22" s="282">
        <f>IF(R22=1,$AJ22/2)+IF(R22=0,$AJ22)</f>
        <v>7</v>
      </c>
      <c r="BF22" s="282">
        <f>IF(T22=1,$AJ22/2)+IF(T22=0,$AJ22)</f>
        <v>3.5</v>
      </c>
      <c r="BG22" s="282">
        <f>IF(V22=1,$AJ22/2)+IF(V22=0,$AJ22)</f>
        <v>7</v>
      </c>
      <c r="BH22" s="282">
        <f>IF(X22=1,$AJ22/2)+IF(X22=0,$AJ22)</f>
        <v>7</v>
      </c>
      <c r="BI22" s="284">
        <v>0</v>
      </c>
      <c r="BJ22" s="282">
        <f>IF(AB22=1,$AJ22/2)+IF(AB22=0,$AJ22)</f>
        <v>0</v>
      </c>
      <c r="BK22" s="282">
        <f>IF(AD22=1,$AJ22/2)+IF(AD22=0,$AJ22)</f>
        <v>7</v>
      </c>
      <c r="BL22" s="282">
        <f>IF(AF22=1,$AJ22/2)+IF(AF22=0,$AJ22)</f>
        <v>7</v>
      </c>
      <c r="BM22" s="282">
        <f>IF(AH22=1,$AJ22/2)+IF(AH22=0,$AJ22)</f>
        <v>3.5</v>
      </c>
    </row>
    <row r="23" spans="1:65" ht="15">
      <c r="A23" s="217"/>
      <c r="B23" s="297"/>
      <c r="C23" s="303"/>
      <c r="D23" s="303"/>
      <c r="E23" s="303"/>
      <c r="F23" s="303"/>
      <c r="G23" s="305"/>
      <c r="H23" s="29">
        <v>4</v>
      </c>
      <c r="I23" s="31">
        <v>1</v>
      </c>
      <c r="J23" s="29">
        <v>2</v>
      </c>
      <c r="K23" s="31">
        <v>4</v>
      </c>
      <c r="L23" s="29">
        <v>1</v>
      </c>
      <c r="M23" s="31">
        <v>4</v>
      </c>
      <c r="N23" s="29">
        <v>1</v>
      </c>
      <c r="O23" s="31">
        <v>4</v>
      </c>
      <c r="P23" s="29">
        <v>3</v>
      </c>
      <c r="Q23" s="31">
        <v>3</v>
      </c>
      <c r="R23" s="29">
        <v>1</v>
      </c>
      <c r="S23" s="31">
        <v>4</v>
      </c>
      <c r="T23" s="29">
        <v>3</v>
      </c>
      <c r="U23" s="31">
        <v>3</v>
      </c>
      <c r="V23" s="29">
        <v>0</v>
      </c>
      <c r="W23" s="31">
        <v>4</v>
      </c>
      <c r="X23" s="29">
        <v>2</v>
      </c>
      <c r="Y23" s="31">
        <v>4</v>
      </c>
      <c r="Z23" s="26"/>
      <c r="AA23" s="28"/>
      <c r="AB23" s="29">
        <v>4</v>
      </c>
      <c r="AC23" s="31">
        <v>0</v>
      </c>
      <c r="AD23" s="29">
        <v>2</v>
      </c>
      <c r="AE23" s="31">
        <v>4</v>
      </c>
      <c r="AF23" s="29">
        <v>0</v>
      </c>
      <c r="AG23" s="31">
        <v>4</v>
      </c>
      <c r="AH23" s="29">
        <v>3</v>
      </c>
      <c r="AI23" s="30">
        <v>3</v>
      </c>
      <c r="AJ23" s="287"/>
      <c r="AK23" s="289"/>
      <c r="AL23" s="291"/>
      <c r="AM23" s="217"/>
      <c r="AN23" s="291"/>
      <c r="AO23" s="298"/>
      <c r="AP23" s="209">
        <f>(H23+J23+L23+N23+P23+R23+T23+V23+X23+Z23+AB23+AD23+AF23+AH23)-(I23+K23+M23+O23+Q23+S23+U23+W23+Y23+AA23+AC23+AE23+AG23+AI23)</f>
        <v>-16</v>
      </c>
      <c r="AQ23" s="299"/>
      <c r="AZ23" s="283"/>
      <c r="BA23" s="283"/>
      <c r="BB23" s="283"/>
      <c r="BC23" s="283"/>
      <c r="BD23" s="283"/>
      <c r="BE23" s="283"/>
      <c r="BF23" s="283"/>
      <c r="BG23" s="283"/>
      <c r="BH23" s="283"/>
      <c r="BI23" s="285"/>
      <c r="BJ23" s="283"/>
      <c r="BK23" s="283"/>
      <c r="BL23" s="283"/>
      <c r="BM23" s="283"/>
    </row>
    <row r="24" spans="1:65" ht="15.75">
      <c r="A24" s="235">
        <v>11</v>
      </c>
      <c r="B24" s="296" t="s">
        <v>53</v>
      </c>
      <c r="C24" s="302"/>
      <c r="D24" s="302"/>
      <c r="E24" s="302"/>
      <c r="F24" s="302"/>
      <c r="G24" s="304" t="s">
        <v>275</v>
      </c>
      <c r="H24" s="236">
        <f>IF(H25=4,"2")+IF(H25=3,"1")+IF(H25&lt;3,"0")</f>
        <v>1</v>
      </c>
      <c r="I24" s="237"/>
      <c r="J24" s="236">
        <f>IF(J25=4,"2")+IF(J25=3,"1")+IF(J25&lt;3,"0")</f>
        <v>2</v>
      </c>
      <c r="K24" s="237"/>
      <c r="L24" s="236">
        <f>IF(L25=4,"2")+IF(L25=3,"1")+IF(L25&lt;3,"0")</f>
        <v>2</v>
      </c>
      <c r="M24" s="237"/>
      <c r="N24" s="236">
        <f>IF(N25=4,"2")+IF(N25=3,"1")+IF(N25&lt;3,"0")</f>
        <v>2</v>
      </c>
      <c r="O24" s="237"/>
      <c r="P24" s="236">
        <f>IF(P25=4,"2")+IF(P25=3,"1")+IF(P25&lt;3,"0")</f>
        <v>1</v>
      </c>
      <c r="Q24" s="237"/>
      <c r="R24" s="236">
        <f>IF(R25=4,"2")+IF(R25=3,"1")+IF(R25&lt;3,"0")</f>
        <v>2</v>
      </c>
      <c r="S24" s="237"/>
      <c r="T24" s="236">
        <f>IF(T25=4,"2")+IF(T25=3,"1")+IF(T25&lt;3,"0")</f>
        <v>0</v>
      </c>
      <c r="U24" s="237"/>
      <c r="V24" s="236">
        <f>IF(V25=4,"2")+IF(V25=3,"1")+IF(V25&lt;3,"0")</f>
        <v>1</v>
      </c>
      <c r="W24" s="237"/>
      <c r="X24" s="236">
        <f>IF(X25=4,"2")+IF(X25=3,"1")+IF(X25&lt;3,"0")</f>
        <v>2</v>
      </c>
      <c r="Y24" s="237"/>
      <c r="Z24" s="236">
        <f>IF(Z25=4,"2")+IF(Z25=3,"1")+IF(Z25&lt;3,"0")</f>
        <v>0</v>
      </c>
      <c r="AA24" s="237"/>
      <c r="AB24" s="141"/>
      <c r="AC24" s="142"/>
      <c r="AD24" s="236">
        <f>IF(AD25=4,"2")+IF(AD25=3,"1")+IF(AD25&lt;3,"0")</f>
        <v>2</v>
      </c>
      <c r="AE24" s="237"/>
      <c r="AF24" s="236">
        <f>IF(AF25=4,"2")+IF(AF25=3,"1")+IF(AF25&lt;3,"0")</f>
        <v>0</v>
      </c>
      <c r="AG24" s="237"/>
      <c r="AH24" s="236">
        <f>IF(AH25=4,"2")+IF(AH25=3,"1")+IF(AH25&lt;3,"0")</f>
        <v>1</v>
      </c>
      <c r="AI24" s="237"/>
      <c r="AJ24" s="286">
        <f>SUM(H24:AI24)</f>
        <v>16</v>
      </c>
      <c r="AK24" s="288" t="s">
        <v>203</v>
      </c>
      <c r="AL24" s="290">
        <v>5</v>
      </c>
      <c r="AM24" s="235"/>
      <c r="AN24" s="290"/>
      <c r="AO24" s="292"/>
      <c r="AP24" s="208">
        <f>BJ32</f>
        <v>96.5</v>
      </c>
      <c r="AQ24" s="294"/>
      <c r="AZ24" s="282">
        <f>IF(H24=1,$AJ24/2)+IF(H24=0,$AJ24)</f>
        <v>8</v>
      </c>
      <c r="BA24" s="282">
        <f>IF(J24=1,$AJ24/2)+IF(J24=0,$AJ24)</f>
        <v>0</v>
      </c>
      <c r="BB24" s="282">
        <f>IF(L24=1,$AJ24/2)+IF(L24=0,$AJ24)</f>
        <v>0</v>
      </c>
      <c r="BC24" s="282">
        <f>IF(N24=1,$AJ24/2)+IF(N24=0,$AJ24)</f>
        <v>0</v>
      </c>
      <c r="BD24" s="282">
        <f>IF(P24=1,$AJ24/2)+IF(P24=0,$AJ24)</f>
        <v>8</v>
      </c>
      <c r="BE24" s="282">
        <f>IF(R24=1,$AJ24/2)+IF(R24=0,$AJ24)</f>
        <v>0</v>
      </c>
      <c r="BF24" s="282">
        <f>IF(T24=1,$AJ24/2)+IF(T24=0,$AJ24)</f>
        <v>16</v>
      </c>
      <c r="BG24" s="282">
        <f>IF(V24=1,$AJ24/2)+IF(V24=0,$AJ24)</f>
        <v>8</v>
      </c>
      <c r="BH24" s="282">
        <f>IF(X24=1,$AJ24/2)+IF(X24=0,$AJ24)</f>
        <v>0</v>
      </c>
      <c r="BI24" s="282">
        <f>IF(Z24=1,$AJ24/2)+IF(Z24=0,$AJ24)</f>
        <v>16</v>
      </c>
      <c r="BJ24" s="284">
        <v>0</v>
      </c>
      <c r="BK24" s="282">
        <f>IF(AD24=1,$AJ24/2)+IF(AD24=0,$AJ24)</f>
        <v>0</v>
      </c>
      <c r="BL24" s="282">
        <f>IF(AF24=1,$AJ24/2)+IF(AF24=0,$AJ24)</f>
        <v>16</v>
      </c>
      <c r="BM24" s="282">
        <f>IF(AH24=1,$AJ24/2)+IF(AH24=0,$AJ24)</f>
        <v>8</v>
      </c>
    </row>
    <row r="25" spans="1:65" ht="15">
      <c r="A25" s="217"/>
      <c r="B25" s="297"/>
      <c r="C25" s="303"/>
      <c r="D25" s="303"/>
      <c r="E25" s="303"/>
      <c r="F25" s="303"/>
      <c r="G25" s="305"/>
      <c r="H25" s="44">
        <v>3</v>
      </c>
      <c r="I25" s="45">
        <v>3</v>
      </c>
      <c r="J25" s="29">
        <v>4</v>
      </c>
      <c r="K25" s="31">
        <v>0</v>
      </c>
      <c r="L25" s="29">
        <v>4</v>
      </c>
      <c r="M25" s="31">
        <v>2</v>
      </c>
      <c r="N25" s="29">
        <v>4</v>
      </c>
      <c r="O25" s="31">
        <v>2</v>
      </c>
      <c r="P25" s="29">
        <v>3</v>
      </c>
      <c r="Q25" s="31">
        <v>3</v>
      </c>
      <c r="R25" s="29">
        <v>4</v>
      </c>
      <c r="S25" s="31">
        <v>1</v>
      </c>
      <c r="T25" s="29">
        <v>2</v>
      </c>
      <c r="U25" s="31">
        <v>4</v>
      </c>
      <c r="V25" s="29">
        <v>3</v>
      </c>
      <c r="W25" s="31">
        <v>3</v>
      </c>
      <c r="X25" s="29">
        <v>4</v>
      </c>
      <c r="Y25" s="31">
        <v>0</v>
      </c>
      <c r="Z25" s="29">
        <v>0</v>
      </c>
      <c r="AA25" s="31">
        <v>4</v>
      </c>
      <c r="AB25" s="26"/>
      <c r="AC25" s="28"/>
      <c r="AD25" s="29">
        <v>4</v>
      </c>
      <c r="AE25" s="31">
        <v>2</v>
      </c>
      <c r="AF25" s="29">
        <v>2</v>
      </c>
      <c r="AG25" s="31">
        <v>4</v>
      </c>
      <c r="AH25" s="29">
        <v>3</v>
      </c>
      <c r="AI25" s="30">
        <v>3</v>
      </c>
      <c r="AJ25" s="287"/>
      <c r="AK25" s="289"/>
      <c r="AL25" s="291"/>
      <c r="AM25" s="217"/>
      <c r="AN25" s="291"/>
      <c r="AO25" s="298"/>
      <c r="AP25" s="209">
        <f>(H25+J25+L25+N25+P25+R25+T25+V25+X25+Z25+AB25+AD25+AF25+AH25)-(I25+K25+M25+O25+Q25+S25+U25+W25+Y25+AA25+AC25+AE25+AG25+AI25)</f>
        <v>9</v>
      </c>
      <c r="AQ25" s="299"/>
      <c r="AZ25" s="283"/>
      <c r="BA25" s="283"/>
      <c r="BB25" s="283"/>
      <c r="BC25" s="283"/>
      <c r="BD25" s="283"/>
      <c r="BE25" s="283"/>
      <c r="BF25" s="283"/>
      <c r="BG25" s="283"/>
      <c r="BH25" s="283"/>
      <c r="BI25" s="283"/>
      <c r="BJ25" s="285"/>
      <c r="BK25" s="283"/>
      <c r="BL25" s="283"/>
      <c r="BM25" s="283"/>
    </row>
    <row r="26" spans="1:65" ht="15.75">
      <c r="A26" s="235">
        <v>12</v>
      </c>
      <c r="B26" s="312" t="s">
        <v>206</v>
      </c>
      <c r="C26" s="302"/>
      <c r="D26" s="302"/>
      <c r="E26" s="302"/>
      <c r="F26" s="302"/>
      <c r="G26" s="304" t="s">
        <v>153</v>
      </c>
      <c r="H26" s="236">
        <f>IF(H27=4,"2")+IF(H27=3,"1")+IF(H27&lt;3,"0")</f>
        <v>0</v>
      </c>
      <c r="I26" s="237"/>
      <c r="J26" s="236">
        <f>IF(J27=4,"2")+IF(J27=3,"1")+IF(J27&lt;3,"0")</f>
        <v>1</v>
      </c>
      <c r="K26" s="237"/>
      <c r="L26" s="236">
        <f>IF(L27=4,"2")+IF(L27=3,"1")+IF(L27&lt;3,"0")</f>
        <v>0</v>
      </c>
      <c r="M26" s="237"/>
      <c r="N26" s="236">
        <f>IF(N27=4,"2")+IF(N27=3,"1")+IF(N27&lt;3,"0")</f>
        <v>1</v>
      </c>
      <c r="O26" s="237"/>
      <c r="P26" s="236">
        <f>IF(P27=4,"2")+IF(P27=3,"1")+IF(P27&lt;3,"0")</f>
        <v>1</v>
      </c>
      <c r="Q26" s="237"/>
      <c r="R26" s="236">
        <f>IF(R27=4,"2")+IF(R27=3,"1")+IF(R27&lt;3,"0")</f>
        <v>0</v>
      </c>
      <c r="S26" s="237"/>
      <c r="T26" s="236">
        <f>IF(T27=4,"2")+IF(T27=3,"1")+IF(T27&lt;3,"0")</f>
        <v>0</v>
      </c>
      <c r="U26" s="237"/>
      <c r="V26" s="236">
        <f>IF(V27=4,"2")+IF(V27=3,"1")+IF(V27&lt;3,"0")</f>
        <v>0</v>
      </c>
      <c r="W26" s="237"/>
      <c r="X26" s="236">
        <f>IF(X27=4,"2")+IF(X27=3,"1")+IF(X27&lt;3,"0")</f>
        <v>0</v>
      </c>
      <c r="Y26" s="237"/>
      <c r="Z26" s="236">
        <f>IF(Z27=4,"2")+IF(Z27=3,"1")+IF(Z27&lt;3,"0")</f>
        <v>2</v>
      </c>
      <c r="AA26" s="237"/>
      <c r="AB26" s="236">
        <f>IF(AB27=4,"2")+IF(AB27=3,"1")+IF(AB27&lt;3,"0")</f>
        <v>0</v>
      </c>
      <c r="AC26" s="237"/>
      <c r="AD26" s="141"/>
      <c r="AE26" s="142"/>
      <c r="AF26" s="236">
        <f>IF(AF27=4,"2")+IF(AF27=3,"1")+IF(AF27&lt;3,"0")</f>
        <v>2</v>
      </c>
      <c r="AG26" s="237"/>
      <c r="AH26" s="236">
        <f>IF(AH27=4,"2")+IF(AH27=3,"1")+IF(AH27&lt;3,"0")</f>
        <v>1</v>
      </c>
      <c r="AI26" s="237"/>
      <c r="AJ26" s="286">
        <f>SUM(H26:AI26)</f>
        <v>8</v>
      </c>
      <c r="AK26" s="235"/>
      <c r="AL26" s="290"/>
      <c r="AM26" s="308" t="s">
        <v>204</v>
      </c>
      <c r="AN26" s="310">
        <v>2</v>
      </c>
      <c r="AO26" s="292"/>
      <c r="AP26" s="208">
        <f>BK32</f>
        <v>47</v>
      </c>
      <c r="AQ26" s="294"/>
      <c r="AZ26" s="282">
        <f>IF(H26=1,$AJ26/2)+IF(H26=0,$AJ26)</f>
        <v>8</v>
      </c>
      <c r="BA26" s="282">
        <f>IF(J26=1,$AJ26/2)+IF(J26=0,$AJ26)</f>
        <v>4</v>
      </c>
      <c r="BB26" s="282">
        <f>IF(L26=1,$AJ26/2)+IF(L26=0,$AJ26)</f>
        <v>8</v>
      </c>
      <c r="BC26" s="282">
        <f>IF(N26=1,$AJ26/2)+IF(N26=0,$AJ26)</f>
        <v>4</v>
      </c>
      <c r="BD26" s="282">
        <f>IF(P26=1,$AJ26/2)+IF(P26=0,$AJ26)</f>
        <v>4</v>
      </c>
      <c r="BE26" s="282">
        <f>IF(R26=1,$AJ26/2)+IF(R26=0,$AJ26)</f>
        <v>8</v>
      </c>
      <c r="BF26" s="282">
        <f>IF(T26=1,$AJ26/2)+IF(T26=0,$AJ26)</f>
        <v>8</v>
      </c>
      <c r="BG26" s="282">
        <f>IF(V26=1,$AJ26/2)+IF(V26=0,$AJ26)</f>
        <v>8</v>
      </c>
      <c r="BH26" s="282">
        <f>IF(X26=1,$AJ26/2)+IF(X26=0,$AJ26)</f>
        <v>8</v>
      </c>
      <c r="BI26" s="282">
        <f>IF(Z26=1,$AJ26/2)+IF(Z26=0,$AJ26)</f>
        <v>0</v>
      </c>
      <c r="BJ26" s="282">
        <f>IF(AB26=1,$AJ26/2)+IF(AB26=0,$AJ26)</f>
        <v>8</v>
      </c>
      <c r="BK26" s="284">
        <v>0</v>
      </c>
      <c r="BL26" s="282">
        <f>IF(AF26=1,$AJ26/2)+IF(AF26=0,$AJ26)</f>
        <v>0</v>
      </c>
      <c r="BM26" s="282">
        <f>IF(AH26=1,$AJ26/2)+IF(AH26=0,$AJ26)</f>
        <v>4</v>
      </c>
    </row>
    <row r="27" spans="1:65" ht="15">
      <c r="A27" s="217"/>
      <c r="B27" s="313"/>
      <c r="C27" s="303"/>
      <c r="D27" s="303"/>
      <c r="E27" s="303"/>
      <c r="F27" s="303"/>
      <c r="G27" s="305"/>
      <c r="H27" s="44">
        <v>2</v>
      </c>
      <c r="I27" s="45">
        <v>4</v>
      </c>
      <c r="J27" s="44">
        <v>3</v>
      </c>
      <c r="K27" s="45">
        <v>3</v>
      </c>
      <c r="L27" s="29">
        <v>1</v>
      </c>
      <c r="M27" s="31">
        <v>4</v>
      </c>
      <c r="N27" s="29">
        <v>3</v>
      </c>
      <c r="O27" s="31">
        <v>3</v>
      </c>
      <c r="P27" s="29">
        <v>3</v>
      </c>
      <c r="Q27" s="31">
        <v>3</v>
      </c>
      <c r="R27" s="29">
        <v>0</v>
      </c>
      <c r="S27" s="31">
        <v>4</v>
      </c>
      <c r="T27" s="29">
        <v>1</v>
      </c>
      <c r="U27" s="31">
        <v>4</v>
      </c>
      <c r="V27" s="29">
        <v>1</v>
      </c>
      <c r="W27" s="31">
        <v>4</v>
      </c>
      <c r="X27" s="29">
        <v>2</v>
      </c>
      <c r="Y27" s="31">
        <v>4</v>
      </c>
      <c r="Z27" s="29">
        <v>4</v>
      </c>
      <c r="AA27" s="31">
        <v>2</v>
      </c>
      <c r="AB27" s="29">
        <v>2</v>
      </c>
      <c r="AC27" s="31">
        <v>4</v>
      </c>
      <c r="AD27" s="26"/>
      <c r="AE27" s="28"/>
      <c r="AF27" s="29">
        <v>4</v>
      </c>
      <c r="AG27" s="31">
        <v>2</v>
      </c>
      <c r="AH27" s="29">
        <v>3</v>
      </c>
      <c r="AI27" s="30">
        <v>3</v>
      </c>
      <c r="AJ27" s="287"/>
      <c r="AK27" s="217"/>
      <c r="AL27" s="291"/>
      <c r="AM27" s="309"/>
      <c r="AN27" s="311"/>
      <c r="AO27" s="298"/>
      <c r="AP27" s="209">
        <f>(H27+J27+L27+N27+P27+R27+T27+V27+X27+Z27+AB27+AD27+AF27+AH27)-(I27+K27+M27+O27+Q27+S27+U27+W27+Y27+AA27+AC27+AE27+AG27+AI27)</f>
        <v>-15</v>
      </c>
      <c r="AQ27" s="299"/>
      <c r="AZ27" s="283"/>
      <c r="BA27" s="283"/>
      <c r="BB27" s="283"/>
      <c r="BC27" s="283"/>
      <c r="BD27" s="283"/>
      <c r="BE27" s="283"/>
      <c r="BF27" s="283"/>
      <c r="BG27" s="283"/>
      <c r="BH27" s="283"/>
      <c r="BI27" s="283"/>
      <c r="BJ27" s="283"/>
      <c r="BK27" s="285"/>
      <c r="BL27" s="283"/>
      <c r="BM27" s="283"/>
    </row>
    <row r="28" spans="1:65" ht="15.75">
      <c r="A28" s="235">
        <v>13</v>
      </c>
      <c r="B28" s="300" t="s">
        <v>52</v>
      </c>
      <c r="C28" s="302"/>
      <c r="D28" s="302"/>
      <c r="E28" s="302"/>
      <c r="F28" s="302"/>
      <c r="G28" s="304" t="s">
        <v>276</v>
      </c>
      <c r="H28" s="236">
        <f>IF(H29=4,"2")+IF(H29=3,"1")+IF(H29&lt;3,"0")</f>
        <v>0</v>
      </c>
      <c r="I28" s="237"/>
      <c r="J28" s="236">
        <f>IF(J29=4,"2")+IF(J29=3,"1")+IF(J29&lt;3,"0")</f>
        <v>1</v>
      </c>
      <c r="K28" s="237"/>
      <c r="L28" s="236">
        <f>IF(L29=4,"2")+IF(L29=3,"1")+IF(L29&lt;3,"0")</f>
        <v>1</v>
      </c>
      <c r="M28" s="237"/>
      <c r="N28" s="236">
        <f>IF(N29=4,"2")+IF(N29=3,"1")+IF(N29&lt;3,"0")</f>
        <v>2</v>
      </c>
      <c r="O28" s="237"/>
      <c r="P28" s="236">
        <f>IF(P29=4,"2")+IF(P29=3,"1")+IF(P29&lt;3,"0")</f>
        <v>2</v>
      </c>
      <c r="Q28" s="237"/>
      <c r="R28" s="236">
        <f>IF(R29=4,"2")+IF(R29=3,"1")+IF(R29&lt;3,"0")</f>
        <v>2</v>
      </c>
      <c r="S28" s="237"/>
      <c r="T28" s="236">
        <f>IF(T29=4,"2")+IF(T29=3,"1")+IF(T29&lt;3,"0")</f>
        <v>0</v>
      </c>
      <c r="U28" s="237"/>
      <c r="V28" s="236">
        <f>IF(V29=4,"2")+IF(V29=3,"1")+IF(V29&lt;3,"0")</f>
        <v>2</v>
      </c>
      <c r="W28" s="237"/>
      <c r="X28" s="236">
        <f>IF(X29=4,"2")+IF(X29=3,"1")+IF(X29&lt;3,"0")</f>
        <v>2</v>
      </c>
      <c r="Y28" s="237"/>
      <c r="Z28" s="236">
        <f>IF(Z29=4,"2")+IF(Z29=3,"1")+IF(Z29&lt;3,"0")</f>
        <v>2</v>
      </c>
      <c r="AA28" s="237"/>
      <c r="AB28" s="236">
        <f>IF(AB29=4,"2")+IF(AB29=3,"1")+IF(AB29&lt;3,"0")</f>
        <v>2</v>
      </c>
      <c r="AC28" s="237"/>
      <c r="AD28" s="236">
        <f>IF(AD29=4,"2")+IF(AD29=3,"1")+IF(AD29&lt;3,"0")</f>
        <v>0</v>
      </c>
      <c r="AE28" s="237"/>
      <c r="AF28" s="141"/>
      <c r="AG28" s="142"/>
      <c r="AH28" s="236">
        <f>IF(AH29=4,"2")+IF(AH29=3,"1")+IF(AH29&lt;3,"0")</f>
        <v>1</v>
      </c>
      <c r="AI28" s="252"/>
      <c r="AJ28" s="286">
        <f>SUM(H28:AI28)</f>
        <v>17</v>
      </c>
      <c r="AK28" s="288" t="s">
        <v>203</v>
      </c>
      <c r="AL28" s="306">
        <v>3</v>
      </c>
      <c r="AM28" s="235"/>
      <c r="AN28" s="290"/>
      <c r="AO28" s="292"/>
      <c r="AP28" s="208">
        <f>BL32</f>
        <v>113.5</v>
      </c>
      <c r="AQ28" s="294"/>
      <c r="AZ28" s="282">
        <f>IF(H28=1,$AJ28/2)+IF(H28=0,$AJ28)</f>
        <v>17</v>
      </c>
      <c r="BA28" s="282">
        <f>IF(J28=1,$AJ28/2)+IF(J28=0,$AJ28)</f>
        <v>8.5</v>
      </c>
      <c r="BB28" s="282">
        <f>IF(L28=1,$AJ28/2)+IF(L28=0,$AJ28)</f>
        <v>8.5</v>
      </c>
      <c r="BC28" s="282">
        <f>IF(N28=1,$AJ28/2)+IF(N28=0,$AJ28)</f>
        <v>0</v>
      </c>
      <c r="BD28" s="282">
        <f>IF(P28=1,$AJ28/2)+IF(P28=0,$AJ28)</f>
        <v>0</v>
      </c>
      <c r="BE28" s="282">
        <f>IF(R28=1,$AJ28/2)+IF(R28=0,$AJ28)</f>
        <v>0</v>
      </c>
      <c r="BF28" s="282">
        <f>IF(T28=1,$AJ28/2)+IF(T28=0,$AJ28)</f>
        <v>17</v>
      </c>
      <c r="BG28" s="282">
        <f>IF(V28=1,$AJ28/2)+IF(V28=0,$AJ28)</f>
        <v>0</v>
      </c>
      <c r="BH28" s="282">
        <f>IF(X28=1,$AJ28/2)+IF(X28=0,$AJ28)</f>
        <v>0</v>
      </c>
      <c r="BI28" s="282">
        <f>IF(Z28=1,$AJ28/2)+IF(Z28=0,$AJ28)</f>
        <v>0</v>
      </c>
      <c r="BJ28" s="282">
        <f>IF(AB28=1,$AJ28/2)+IF(AB28=0,$AJ28)</f>
        <v>0</v>
      </c>
      <c r="BK28" s="282">
        <f>IF(AD28=1,$AJ28/2)+IF(AD28=0,$AJ28)</f>
        <v>17</v>
      </c>
      <c r="BL28" s="284">
        <v>0</v>
      </c>
      <c r="BM28" s="282">
        <f>IF(AH28=1,$AJ28/2)+IF(AH28=0,$AJ28)</f>
        <v>8.5</v>
      </c>
    </row>
    <row r="29" spans="1:65" ht="15">
      <c r="A29" s="217"/>
      <c r="B29" s="301"/>
      <c r="C29" s="303"/>
      <c r="D29" s="303"/>
      <c r="E29" s="303"/>
      <c r="F29" s="303"/>
      <c r="G29" s="305"/>
      <c r="H29" s="44">
        <v>0</v>
      </c>
      <c r="I29" s="45">
        <v>4</v>
      </c>
      <c r="J29" s="44">
        <v>3</v>
      </c>
      <c r="K29" s="45">
        <v>3</v>
      </c>
      <c r="L29" s="44">
        <v>3</v>
      </c>
      <c r="M29" s="45">
        <v>3</v>
      </c>
      <c r="N29" s="29">
        <v>4</v>
      </c>
      <c r="O29" s="31">
        <v>2</v>
      </c>
      <c r="P29" s="29">
        <v>4</v>
      </c>
      <c r="Q29" s="31">
        <v>1</v>
      </c>
      <c r="R29" s="29">
        <v>4</v>
      </c>
      <c r="S29" s="31">
        <v>2</v>
      </c>
      <c r="T29" s="29">
        <v>1</v>
      </c>
      <c r="U29" s="31">
        <v>4</v>
      </c>
      <c r="V29" s="29">
        <v>4</v>
      </c>
      <c r="W29" s="31">
        <v>1</v>
      </c>
      <c r="X29" s="29">
        <v>4</v>
      </c>
      <c r="Y29" s="31">
        <v>0</v>
      </c>
      <c r="Z29" s="29">
        <v>4</v>
      </c>
      <c r="AA29" s="31">
        <v>0</v>
      </c>
      <c r="AB29" s="29">
        <v>4</v>
      </c>
      <c r="AC29" s="31">
        <v>2</v>
      </c>
      <c r="AD29" s="29">
        <v>2</v>
      </c>
      <c r="AE29" s="31">
        <v>4</v>
      </c>
      <c r="AF29" s="26"/>
      <c r="AG29" s="28"/>
      <c r="AH29" s="29">
        <v>3</v>
      </c>
      <c r="AI29" s="30">
        <v>3</v>
      </c>
      <c r="AJ29" s="287"/>
      <c r="AK29" s="289"/>
      <c r="AL29" s="307"/>
      <c r="AM29" s="217"/>
      <c r="AN29" s="291"/>
      <c r="AO29" s="298"/>
      <c r="AP29" s="209">
        <f>(H29+J29+L29+N29+P29+R29+T29+V29+X29+Z29+AB29+AD29+AF29+AH29)-(I29+K29+M29+O29+Q29+S29+U29+W29+Y29+AA29+AC29+AE29+AG29+AI29)</f>
        <v>11</v>
      </c>
      <c r="AQ29" s="299"/>
      <c r="AZ29" s="283"/>
      <c r="BA29" s="283"/>
      <c r="BB29" s="283"/>
      <c r="BC29" s="283"/>
      <c r="BD29" s="283"/>
      <c r="BE29" s="283"/>
      <c r="BF29" s="283"/>
      <c r="BG29" s="283"/>
      <c r="BH29" s="283"/>
      <c r="BI29" s="283"/>
      <c r="BJ29" s="283"/>
      <c r="BK29" s="283"/>
      <c r="BL29" s="285"/>
      <c r="BM29" s="283"/>
    </row>
    <row r="30" spans="1:65" ht="18">
      <c r="A30" s="235">
        <v>14</v>
      </c>
      <c r="B30" s="296" t="s">
        <v>76</v>
      </c>
      <c r="C30" s="210"/>
      <c r="D30" s="210"/>
      <c r="E30" s="235"/>
      <c r="F30" s="235"/>
      <c r="G30" s="235" t="s">
        <v>264</v>
      </c>
      <c r="H30" s="236">
        <f>IF(H31=4,"2")+IF(H31=3,"1")+IF(H31&lt;3,"0")</f>
        <v>0</v>
      </c>
      <c r="I30" s="237"/>
      <c r="J30" s="236">
        <f>IF(J31=4,"2")+IF(J31=3,"1")+IF(J31&lt;3,"0")</f>
        <v>1</v>
      </c>
      <c r="K30" s="237"/>
      <c r="L30" s="236">
        <f>IF(L31=4,"2")+IF(L31=3,"1")+IF(L31&lt;3,"0")</f>
        <v>1</v>
      </c>
      <c r="M30" s="237"/>
      <c r="N30" s="236">
        <f>IF(N31=4,"2")+IF(N31=3,"1")+IF(N31&lt;3,"0")</f>
        <v>0</v>
      </c>
      <c r="O30" s="237"/>
      <c r="P30" s="236">
        <f>IF(P31=4,"2")+IF(P31=3,"1")+IF(P31&lt;3,"0")</f>
        <v>2</v>
      </c>
      <c r="Q30" s="237"/>
      <c r="R30" s="236">
        <f>IF(R31=4,"2")+IF(R31=3,"1")+IF(R31&lt;3,"0")</f>
        <v>0</v>
      </c>
      <c r="S30" s="237"/>
      <c r="T30" s="236">
        <f>IF(T31=4,"2")+IF(T31=3,"1")+IF(T31&lt;3,"0")</f>
        <v>0</v>
      </c>
      <c r="U30" s="237"/>
      <c r="V30" s="236">
        <f>IF(V31=4,"2")+IF(V31=3,"1")+IF(V31&lt;3,"0")</f>
        <v>0</v>
      </c>
      <c r="W30" s="237"/>
      <c r="X30" s="236">
        <f>IF(X31=4,"2")+IF(X31=3,"1")+IF(X31&lt;3,"0")</f>
        <v>0</v>
      </c>
      <c r="Y30" s="237"/>
      <c r="Z30" s="236">
        <f>IF(Z31=4,"2")+IF(Z31=3,"1")+IF(Z31&lt;3,"0")</f>
        <v>1</v>
      </c>
      <c r="AA30" s="237"/>
      <c r="AB30" s="236">
        <f>IF(AB31=4,"2")+IF(AB31=3,"1")+IF(AB31&lt;3,"0")</f>
        <v>1</v>
      </c>
      <c r="AC30" s="237"/>
      <c r="AD30" s="236">
        <f>IF(AD31=4,"2")+IF(AD31=3,"1")+IF(AD31&lt;3,"0")</f>
        <v>1</v>
      </c>
      <c r="AE30" s="237"/>
      <c r="AF30" s="236">
        <f>IF(AF31=4,"2")+IF(AF31=3,"1")+IF(AF31&lt;3,"0")</f>
        <v>1</v>
      </c>
      <c r="AG30" s="237"/>
      <c r="AH30" s="141"/>
      <c r="AI30" s="34"/>
      <c r="AJ30" s="286">
        <f>SUM(H30:AI30)</f>
        <v>8</v>
      </c>
      <c r="AK30" s="288" t="s">
        <v>203</v>
      </c>
      <c r="AL30" s="290">
        <v>10</v>
      </c>
      <c r="AM30" s="235"/>
      <c r="AN30" s="290"/>
      <c r="AO30" s="292"/>
      <c r="AP30" s="140">
        <f>BM32</f>
        <v>49.5</v>
      </c>
      <c r="AQ30" s="294"/>
      <c r="AZ30" s="282">
        <f>IF(H30=1,$AJ30/2)+IF(H30=0,$AJ30)</f>
        <v>8</v>
      </c>
      <c r="BA30" s="282">
        <f>IF(J30=1,$AJ30/2)+IF(J30=0,$AJ30)</f>
        <v>4</v>
      </c>
      <c r="BB30" s="282">
        <f>IF(L30=1,$AJ30/2)+IF(L30=0,$AJ30)</f>
        <v>4</v>
      </c>
      <c r="BC30" s="282">
        <f>IF(N30=1,$AJ30/2)+IF(N30=0,$AJ30)</f>
        <v>8</v>
      </c>
      <c r="BD30" s="282">
        <f>IF(P30=1,$AJ30/2)+IF(P30=0,$AJ30)</f>
        <v>0</v>
      </c>
      <c r="BE30" s="282">
        <f>IF(R30=1,$AJ30/2)+IF(R30=0,$AJ30)</f>
        <v>8</v>
      </c>
      <c r="BF30" s="282">
        <f>IF(T30=1,$AJ30/2)+IF(T30=0,$AJ30)</f>
        <v>8</v>
      </c>
      <c r="BG30" s="282">
        <f>IF(V30=1,$AJ30/2)+IF(V30=0,$AJ30)</f>
        <v>8</v>
      </c>
      <c r="BH30" s="282">
        <f>IF(X30=1,$AJ30/2)+IF(X30=0,$AJ30)</f>
        <v>8</v>
      </c>
      <c r="BI30" s="282">
        <f>IF(Z30=1,$AJ30/2)+IF(Z30=0,$AJ30)</f>
        <v>4</v>
      </c>
      <c r="BJ30" s="282">
        <f>IF(AB30=1,$AJ30/2)+IF(AB30=0,$AJ30)</f>
        <v>4</v>
      </c>
      <c r="BK30" s="282">
        <f>IF(AD30=1,$AJ30/2)+IF(AD30=0,$AJ30)</f>
        <v>4</v>
      </c>
      <c r="BL30" s="282">
        <f>IF(AF30=1,$AJ30/2)+IF(AF30=0,$AJ30)</f>
        <v>4</v>
      </c>
      <c r="BM30" s="284">
        <v>0</v>
      </c>
    </row>
    <row r="31" spans="1:65" ht="20.25" customHeight="1" thickBot="1">
      <c r="A31" s="217"/>
      <c r="B31" s="297"/>
      <c r="C31" s="211"/>
      <c r="D31" s="211"/>
      <c r="E31" s="217"/>
      <c r="F31" s="217"/>
      <c r="G31" s="217"/>
      <c r="H31" s="44">
        <v>1</v>
      </c>
      <c r="I31" s="45">
        <v>4</v>
      </c>
      <c r="J31" s="44">
        <v>3</v>
      </c>
      <c r="K31" s="45">
        <v>3</v>
      </c>
      <c r="L31" s="44">
        <v>3</v>
      </c>
      <c r="M31" s="45">
        <v>3</v>
      </c>
      <c r="N31" s="44">
        <v>1</v>
      </c>
      <c r="O31" s="45">
        <v>4</v>
      </c>
      <c r="P31" s="29">
        <v>4</v>
      </c>
      <c r="Q31" s="31">
        <v>2</v>
      </c>
      <c r="R31" s="29">
        <v>0</v>
      </c>
      <c r="S31" s="31">
        <v>4</v>
      </c>
      <c r="T31" s="29">
        <v>1</v>
      </c>
      <c r="U31" s="31">
        <v>4</v>
      </c>
      <c r="V31" s="29">
        <v>2</v>
      </c>
      <c r="W31" s="31">
        <v>4</v>
      </c>
      <c r="X31" s="29">
        <v>1</v>
      </c>
      <c r="Y31" s="31">
        <v>4</v>
      </c>
      <c r="Z31" s="29">
        <v>3</v>
      </c>
      <c r="AA31" s="31">
        <v>3</v>
      </c>
      <c r="AB31" s="29">
        <v>3</v>
      </c>
      <c r="AC31" s="31">
        <v>3</v>
      </c>
      <c r="AD31" s="29">
        <v>3</v>
      </c>
      <c r="AE31" s="31">
        <v>3</v>
      </c>
      <c r="AF31" s="29">
        <v>3</v>
      </c>
      <c r="AG31" s="31">
        <v>3</v>
      </c>
      <c r="AH31" s="26"/>
      <c r="AI31" s="27"/>
      <c r="AJ31" s="287"/>
      <c r="AK31" s="289"/>
      <c r="AL31" s="291"/>
      <c r="AM31" s="217"/>
      <c r="AN31" s="291"/>
      <c r="AO31" s="293"/>
      <c r="AP31" s="212">
        <f>(H31+J31+L31+N31+P31+R31+T31+V31+X31+Z31+AB31+AD31+AF31+AH31)/(I31+K31+M31+O31+Q31+S31+U31+W31+Y31+AA31+AC31+AE31+AG31+AI31)</f>
        <v>0.63636363636363635</v>
      </c>
      <c r="AQ31" s="295"/>
      <c r="AZ31" s="283"/>
      <c r="BA31" s="283"/>
      <c r="BB31" s="283"/>
      <c r="BC31" s="283"/>
      <c r="BD31" s="283"/>
      <c r="BE31" s="283"/>
      <c r="BF31" s="283"/>
      <c r="BG31" s="283"/>
      <c r="BH31" s="283"/>
      <c r="BI31" s="283"/>
      <c r="BJ31" s="283"/>
      <c r="BK31" s="283"/>
      <c r="BL31" s="283"/>
      <c r="BM31" s="285"/>
    </row>
    <row r="32" spans="1:65" ht="18">
      <c r="AO32" s="158"/>
      <c r="AZ32" s="56">
        <f>SUM(AZ4:AZ31)</f>
        <v>66.5</v>
      </c>
      <c r="BA32" s="56">
        <f t="shared" ref="BA32:BM32" si="0">SUM(BA4:BA31)</f>
        <v>28.5</v>
      </c>
      <c r="BB32" s="56">
        <f t="shared" si="0"/>
        <v>78.5</v>
      </c>
      <c r="BC32" s="56">
        <f t="shared" si="0"/>
        <v>93.5</v>
      </c>
      <c r="BD32" s="56">
        <f t="shared" si="0"/>
        <v>91</v>
      </c>
      <c r="BE32" s="56">
        <f t="shared" si="0"/>
        <v>52.5</v>
      </c>
      <c r="BF32" s="56">
        <f t="shared" si="0"/>
        <v>97.5</v>
      </c>
      <c r="BG32" s="56">
        <f t="shared" si="0"/>
        <v>126.5</v>
      </c>
      <c r="BH32" s="56">
        <f t="shared" si="0"/>
        <v>48</v>
      </c>
      <c r="BI32" s="56">
        <f t="shared" si="0"/>
        <v>48</v>
      </c>
      <c r="BJ32" s="56">
        <f t="shared" si="0"/>
        <v>96.5</v>
      </c>
      <c r="BK32" s="56">
        <f t="shared" si="0"/>
        <v>47</v>
      </c>
      <c r="BL32" s="56">
        <f t="shared" si="0"/>
        <v>113.5</v>
      </c>
      <c r="BM32" s="56">
        <f t="shared" si="0"/>
        <v>49.5</v>
      </c>
    </row>
    <row r="33" spans="7:65" ht="15">
      <c r="G33" s="2" t="s">
        <v>277</v>
      </c>
      <c r="K33" s="2" t="s">
        <v>265</v>
      </c>
      <c r="AZ33" s="57">
        <v>1</v>
      </c>
      <c r="BA33" s="57">
        <v>2</v>
      </c>
      <c r="BB33" s="57">
        <v>3</v>
      </c>
      <c r="BC33" s="57">
        <v>4</v>
      </c>
      <c r="BD33" s="57">
        <v>5</v>
      </c>
      <c r="BE33" s="57">
        <v>6</v>
      </c>
      <c r="BF33" s="57">
        <v>7</v>
      </c>
      <c r="BG33" s="57">
        <v>8</v>
      </c>
      <c r="BH33" s="57">
        <v>9</v>
      </c>
      <c r="BI33" s="57">
        <v>10</v>
      </c>
      <c r="BJ33" s="57">
        <v>11</v>
      </c>
      <c r="BK33" s="57">
        <v>12</v>
      </c>
      <c r="BL33" s="57">
        <v>13</v>
      </c>
      <c r="BM33" s="57">
        <v>14</v>
      </c>
    </row>
  </sheetData>
  <protectedRanges>
    <protectedRange sqref="P5:P30" name="Diapazons4_1"/>
    <protectedRange sqref="T5:AO30" name="Diapazons2_1"/>
    <protectedRange sqref="A2:A3 A5:B30 L5:L30 A31 D5:I30 O5:P30 O31" name="Diapazons1_1"/>
    <protectedRange sqref="U3 C33 U33" name="Diapazons3_1"/>
    <protectedRange sqref="C10" name="Diapazons1_1_1_1"/>
    <protectedRange sqref="C27" name="Diapazons1_2_4"/>
    <protectedRange sqref="C5" name="Diapazons1_3_1"/>
    <protectedRange sqref="C15" name="Diapazons1_4_1"/>
    <protectedRange sqref="C11 C28" name="Diapazons1_5_1"/>
    <protectedRange sqref="C14" name="Diapazons1_6_1"/>
    <protectedRange sqref="C18" name="Diapazons1_7_1"/>
    <protectedRange sqref="C16" name="Diapazons1_8_1"/>
    <protectedRange sqref="C29" name="Diapazons1_1_2_2"/>
    <protectedRange sqref="C7 C12" name="Diapazons1_1_3_2"/>
    <protectedRange sqref="C8" name="Diapazons1_1_4_1"/>
    <protectedRange sqref="C21" name="Diapazons1_1_2_1_2"/>
    <protectedRange sqref="C19" name="Diapazons1_1_2_1_1_1"/>
    <protectedRange sqref="C20" name="Diapazons1_1_3_1_1"/>
    <protectedRange sqref="C17" name="Diapazons1_2_1_1"/>
    <protectedRange sqref="C9" name="Diapazons1_2_2_1"/>
    <protectedRange sqref="C6" name="Diapazons1_2_3_1"/>
    <protectedRange sqref="C23" name="Diapazons1_1_5_2"/>
    <protectedRange sqref="C13" name="Diapazons1_1_5_1_1"/>
  </protectedRanges>
  <mergeCells count="588">
    <mergeCell ref="AB6:AC6"/>
    <mergeCell ref="AD6:AE6"/>
    <mergeCell ref="AF6:AG6"/>
    <mergeCell ref="AH6:AI6"/>
    <mergeCell ref="AJ6:AJ7"/>
    <mergeCell ref="AK6:AK7"/>
    <mergeCell ref="AL6:AL7"/>
    <mergeCell ref="AM6:AM7"/>
    <mergeCell ref="AB8:AC8"/>
    <mergeCell ref="AD8:AE8"/>
    <mergeCell ref="AF8:AG8"/>
    <mergeCell ref="A1:AQ1"/>
    <mergeCell ref="Z4:AA4"/>
    <mergeCell ref="AB4:AC4"/>
    <mergeCell ref="AD4:AE4"/>
    <mergeCell ref="T4:U4"/>
    <mergeCell ref="V4:W4"/>
    <mergeCell ref="X4:Y4"/>
    <mergeCell ref="B2:I2"/>
    <mergeCell ref="H3:I3"/>
    <mergeCell ref="J3:K3"/>
    <mergeCell ref="L3:M3"/>
    <mergeCell ref="AF4:AG4"/>
    <mergeCell ref="AH4:AI4"/>
    <mergeCell ref="AJ4:AJ5"/>
    <mergeCell ref="AK4:AK5"/>
    <mergeCell ref="AL4:AL5"/>
    <mergeCell ref="AM4:AM5"/>
    <mergeCell ref="AF3:AG3"/>
    <mergeCell ref="AH3:AI3"/>
    <mergeCell ref="A4:A5"/>
    <mergeCell ref="B4:B5"/>
    <mergeCell ref="C4:C5"/>
    <mergeCell ref="D4:D5"/>
    <mergeCell ref="E4:E5"/>
    <mergeCell ref="F4:F5"/>
    <mergeCell ref="G4:G5"/>
    <mergeCell ref="J4:K4"/>
    <mergeCell ref="L4:M4"/>
    <mergeCell ref="N4:O4"/>
    <mergeCell ref="P4:Q4"/>
    <mergeCell ref="R4:S4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N4:AN5"/>
    <mergeCell ref="AO4:AO5"/>
    <mergeCell ref="AQ4:AQ5"/>
    <mergeCell ref="AZ4:AZ5"/>
    <mergeCell ref="BA4:BA5"/>
    <mergeCell ref="BB4:BB5"/>
    <mergeCell ref="BC4:BC5"/>
    <mergeCell ref="BD4:BD5"/>
    <mergeCell ref="BE4:BE5"/>
    <mergeCell ref="BF4:BF5"/>
    <mergeCell ref="BG4:BG5"/>
    <mergeCell ref="BH4:BH5"/>
    <mergeCell ref="BI4:BI5"/>
    <mergeCell ref="BJ4:BJ5"/>
    <mergeCell ref="BK4:BK5"/>
    <mergeCell ref="BL4:BL5"/>
    <mergeCell ref="BM4:BM5"/>
    <mergeCell ref="A6:A7"/>
    <mergeCell ref="B6:B7"/>
    <mergeCell ref="C6:C7"/>
    <mergeCell ref="D6:D7"/>
    <mergeCell ref="E6:E7"/>
    <mergeCell ref="F6:F7"/>
    <mergeCell ref="G6:G7"/>
    <mergeCell ref="H6:I6"/>
    <mergeCell ref="L6:M6"/>
    <mergeCell ref="N6:O6"/>
    <mergeCell ref="P6:Q6"/>
    <mergeCell ref="R6:S6"/>
    <mergeCell ref="T6:U6"/>
    <mergeCell ref="V6:W6"/>
    <mergeCell ref="X6:Y6"/>
    <mergeCell ref="Z6:AA6"/>
    <mergeCell ref="AN6:AN7"/>
    <mergeCell ref="AO6:AO7"/>
    <mergeCell ref="AQ6:AQ7"/>
    <mergeCell ref="AZ6:AZ7"/>
    <mergeCell ref="BA6:BA7"/>
    <mergeCell ref="BB6:BB7"/>
    <mergeCell ref="BC6:BC7"/>
    <mergeCell ref="BD6:BD7"/>
    <mergeCell ref="BE6:BE7"/>
    <mergeCell ref="BF6:BF7"/>
    <mergeCell ref="BG6:BG7"/>
    <mergeCell ref="BH6:BH7"/>
    <mergeCell ref="BI6:BI7"/>
    <mergeCell ref="BJ6:BJ7"/>
    <mergeCell ref="BK6:BK7"/>
    <mergeCell ref="BL6:BL7"/>
    <mergeCell ref="BM6:BM7"/>
    <mergeCell ref="A8:A9"/>
    <mergeCell ref="B8:B9"/>
    <mergeCell ref="C8:C9"/>
    <mergeCell ref="D8:D9"/>
    <mergeCell ref="E8:E9"/>
    <mergeCell ref="F8:F9"/>
    <mergeCell ref="G8:G9"/>
    <mergeCell ref="H8:I8"/>
    <mergeCell ref="J8:K8"/>
    <mergeCell ref="N8:O8"/>
    <mergeCell ref="P8:Q8"/>
    <mergeCell ref="R8:S8"/>
    <mergeCell ref="T8:U8"/>
    <mergeCell ref="V8:W8"/>
    <mergeCell ref="X8:Y8"/>
    <mergeCell ref="Z8:AA8"/>
    <mergeCell ref="AH8:AI8"/>
    <mergeCell ref="AJ8:AJ9"/>
    <mergeCell ref="AK8:AK9"/>
    <mergeCell ref="AL8:AL9"/>
    <mergeCell ref="AM8:AM9"/>
    <mergeCell ref="AN8:AN9"/>
    <mergeCell ref="AO8:AO9"/>
    <mergeCell ref="AQ8:AQ9"/>
    <mergeCell ref="AZ8:AZ9"/>
    <mergeCell ref="BA8:BA9"/>
    <mergeCell ref="BB8:BB9"/>
    <mergeCell ref="BC8:BC9"/>
    <mergeCell ref="BD8:BD9"/>
    <mergeCell ref="BE8:BE9"/>
    <mergeCell ref="BF8:BF9"/>
    <mergeCell ref="BG8:BG9"/>
    <mergeCell ref="BH8:BH9"/>
    <mergeCell ref="BI8:BI9"/>
    <mergeCell ref="BJ8:BJ9"/>
    <mergeCell ref="BK8:BK9"/>
    <mergeCell ref="BL8:BL9"/>
    <mergeCell ref="BM8:BM9"/>
    <mergeCell ref="A10:A11"/>
    <mergeCell ref="B10:B11"/>
    <mergeCell ref="C10:C11"/>
    <mergeCell ref="D10:D11"/>
    <mergeCell ref="E10:E11"/>
    <mergeCell ref="F10:F11"/>
    <mergeCell ref="G10:G11"/>
    <mergeCell ref="H10:I10"/>
    <mergeCell ref="J10:K10"/>
    <mergeCell ref="L10:M10"/>
    <mergeCell ref="P10:Q10"/>
    <mergeCell ref="R10:S10"/>
    <mergeCell ref="T10:U10"/>
    <mergeCell ref="V10:W10"/>
    <mergeCell ref="X10:Y10"/>
    <mergeCell ref="Z10:AA10"/>
    <mergeCell ref="AB10:AC10"/>
    <mergeCell ref="AD10:AE10"/>
    <mergeCell ref="AF10:AG10"/>
    <mergeCell ref="AH10:AI10"/>
    <mergeCell ref="AJ10:AJ11"/>
    <mergeCell ref="AK10:AK11"/>
    <mergeCell ref="AL10:AL11"/>
    <mergeCell ref="AM10:AM11"/>
    <mergeCell ref="AN10:AN11"/>
    <mergeCell ref="AO10:AO11"/>
    <mergeCell ref="AQ10:AQ11"/>
    <mergeCell ref="AZ10:AZ11"/>
    <mergeCell ref="BA10:BA11"/>
    <mergeCell ref="BB10:BB11"/>
    <mergeCell ref="BC10:BC11"/>
    <mergeCell ref="BD10:BD11"/>
    <mergeCell ref="BE10:BE11"/>
    <mergeCell ref="BF10:BF11"/>
    <mergeCell ref="BG10:BG11"/>
    <mergeCell ref="BH10:BH11"/>
    <mergeCell ref="BI10:BI11"/>
    <mergeCell ref="BJ10:BJ11"/>
    <mergeCell ref="BK10:BK11"/>
    <mergeCell ref="BL10:BL11"/>
    <mergeCell ref="BM10:BM11"/>
    <mergeCell ref="A12:A13"/>
    <mergeCell ref="B12:B13"/>
    <mergeCell ref="C12:C13"/>
    <mergeCell ref="D12:D13"/>
    <mergeCell ref="E12:E13"/>
    <mergeCell ref="F12:F13"/>
    <mergeCell ref="G12:G13"/>
    <mergeCell ref="H12:I12"/>
    <mergeCell ref="J12:K12"/>
    <mergeCell ref="L12:M12"/>
    <mergeCell ref="N12:O12"/>
    <mergeCell ref="R12:S12"/>
    <mergeCell ref="T12:U12"/>
    <mergeCell ref="V12:W12"/>
    <mergeCell ref="X12:Y12"/>
    <mergeCell ref="Z12:AA12"/>
    <mergeCell ref="AB12:AC12"/>
    <mergeCell ref="AD12:AE12"/>
    <mergeCell ref="AF12:AG12"/>
    <mergeCell ref="AH12:AI12"/>
    <mergeCell ref="AJ12:AJ13"/>
    <mergeCell ref="AK12:AK13"/>
    <mergeCell ref="AL12:AL13"/>
    <mergeCell ref="AM12:AM13"/>
    <mergeCell ref="AN12:AN13"/>
    <mergeCell ref="AO12:AO13"/>
    <mergeCell ref="AQ12:AQ13"/>
    <mergeCell ref="AZ12:AZ13"/>
    <mergeCell ref="BA12:BA13"/>
    <mergeCell ref="BB12:BB13"/>
    <mergeCell ref="BC12:BC13"/>
    <mergeCell ref="BD12:BD13"/>
    <mergeCell ref="BE12:BE13"/>
    <mergeCell ref="BF12:BF13"/>
    <mergeCell ref="BG12:BG13"/>
    <mergeCell ref="BH12:BH13"/>
    <mergeCell ref="BI12:BI13"/>
    <mergeCell ref="BJ12:BJ13"/>
    <mergeCell ref="BK12:BK13"/>
    <mergeCell ref="BL12:BL13"/>
    <mergeCell ref="BM12:BM13"/>
    <mergeCell ref="A14:A15"/>
    <mergeCell ref="B14:B15"/>
    <mergeCell ref="C14:C15"/>
    <mergeCell ref="D14:D15"/>
    <mergeCell ref="E14:E15"/>
    <mergeCell ref="F14:F15"/>
    <mergeCell ref="G14:G15"/>
    <mergeCell ref="H14:I14"/>
    <mergeCell ref="J14:K14"/>
    <mergeCell ref="L14:M14"/>
    <mergeCell ref="N14:O14"/>
    <mergeCell ref="P14:Q14"/>
    <mergeCell ref="T14:U14"/>
    <mergeCell ref="V14:W14"/>
    <mergeCell ref="X14:Y14"/>
    <mergeCell ref="Z14:AA14"/>
    <mergeCell ref="AB14:AC14"/>
    <mergeCell ref="AD14:AE14"/>
    <mergeCell ref="AF14:AG14"/>
    <mergeCell ref="AH14:AI14"/>
    <mergeCell ref="AJ14:AJ15"/>
    <mergeCell ref="AK14:AK15"/>
    <mergeCell ref="AL14:AL15"/>
    <mergeCell ref="AM14:AM15"/>
    <mergeCell ref="AN14:AN15"/>
    <mergeCell ref="AO14:AO15"/>
    <mergeCell ref="AQ14:AQ15"/>
    <mergeCell ref="AZ14:AZ15"/>
    <mergeCell ref="BA14:BA15"/>
    <mergeCell ref="BB14:BB15"/>
    <mergeCell ref="BC14:BC15"/>
    <mergeCell ref="BD14:BD15"/>
    <mergeCell ref="BE14:BE15"/>
    <mergeCell ref="BF14:BF15"/>
    <mergeCell ref="BG14:BG15"/>
    <mergeCell ref="BH14:BH15"/>
    <mergeCell ref="BI14:BI15"/>
    <mergeCell ref="BJ14:BJ15"/>
    <mergeCell ref="BK14:BK15"/>
    <mergeCell ref="BL14:BL15"/>
    <mergeCell ref="BM14:BM15"/>
    <mergeCell ref="A16:A17"/>
    <mergeCell ref="B16:B17"/>
    <mergeCell ref="C16:C17"/>
    <mergeCell ref="D16:D17"/>
    <mergeCell ref="E16:E17"/>
    <mergeCell ref="F16:F17"/>
    <mergeCell ref="G16:G17"/>
    <mergeCell ref="H16:I16"/>
    <mergeCell ref="J16:K16"/>
    <mergeCell ref="L16:M16"/>
    <mergeCell ref="N16:O16"/>
    <mergeCell ref="P16:Q16"/>
    <mergeCell ref="R16:S16"/>
    <mergeCell ref="V16:W16"/>
    <mergeCell ref="X16:Y16"/>
    <mergeCell ref="Z16:AA16"/>
    <mergeCell ref="AB16:AC16"/>
    <mergeCell ref="AD16:AE16"/>
    <mergeCell ref="AF16:AG16"/>
    <mergeCell ref="AH16:AI16"/>
    <mergeCell ref="AJ16:AJ17"/>
    <mergeCell ref="AK16:AK17"/>
    <mergeCell ref="AL16:AL17"/>
    <mergeCell ref="AM16:AM17"/>
    <mergeCell ref="AN16:AN17"/>
    <mergeCell ref="AO16:AO17"/>
    <mergeCell ref="AQ16:AQ17"/>
    <mergeCell ref="AZ16:AZ17"/>
    <mergeCell ref="BA16:BA17"/>
    <mergeCell ref="BB16:BB17"/>
    <mergeCell ref="BC16:BC17"/>
    <mergeCell ref="BD16:BD17"/>
    <mergeCell ref="BE16:BE17"/>
    <mergeCell ref="BF16:BF17"/>
    <mergeCell ref="BG16:BG17"/>
    <mergeCell ref="BH16:BH17"/>
    <mergeCell ref="BI16:BI17"/>
    <mergeCell ref="BJ16:BJ17"/>
    <mergeCell ref="BK16:BK17"/>
    <mergeCell ref="BL16:BL17"/>
    <mergeCell ref="BM16:BM17"/>
    <mergeCell ref="A18:A19"/>
    <mergeCell ref="B18:B19"/>
    <mergeCell ref="C18:C19"/>
    <mergeCell ref="D18:D19"/>
    <mergeCell ref="E18:E19"/>
    <mergeCell ref="F18:F19"/>
    <mergeCell ref="G18:G19"/>
    <mergeCell ref="H18:I18"/>
    <mergeCell ref="J18:K18"/>
    <mergeCell ref="L18:M18"/>
    <mergeCell ref="N18:O18"/>
    <mergeCell ref="P18:Q18"/>
    <mergeCell ref="R18:S18"/>
    <mergeCell ref="T18:U18"/>
    <mergeCell ref="X18:Y18"/>
    <mergeCell ref="Z18:AA18"/>
    <mergeCell ref="AB18:AC18"/>
    <mergeCell ref="AD18:AE18"/>
    <mergeCell ref="AF18:AG18"/>
    <mergeCell ref="AH18:AI18"/>
    <mergeCell ref="AJ18:AJ19"/>
    <mergeCell ref="AK18:AK19"/>
    <mergeCell ref="AL18:AL19"/>
    <mergeCell ref="AM18:AM19"/>
    <mergeCell ref="AN18:AN19"/>
    <mergeCell ref="AO18:AO19"/>
    <mergeCell ref="AQ18:AQ19"/>
    <mergeCell ref="AZ18:AZ19"/>
    <mergeCell ref="BA18:BA19"/>
    <mergeCell ref="BB18:BB19"/>
    <mergeCell ref="BC18:BC19"/>
    <mergeCell ref="BD18:BD19"/>
    <mergeCell ref="BE18:BE19"/>
    <mergeCell ref="BF18:BF19"/>
    <mergeCell ref="BG18:BG19"/>
    <mergeCell ref="BH18:BH19"/>
    <mergeCell ref="BI18:BI19"/>
    <mergeCell ref="BJ18:BJ19"/>
    <mergeCell ref="BK18:BK19"/>
    <mergeCell ref="BL18:BL19"/>
    <mergeCell ref="BM18:BM19"/>
    <mergeCell ref="A20:A21"/>
    <mergeCell ref="B20:B21"/>
    <mergeCell ref="C20:C21"/>
    <mergeCell ref="D20:D21"/>
    <mergeCell ref="E20:E21"/>
    <mergeCell ref="F20:F21"/>
    <mergeCell ref="G20:G21"/>
    <mergeCell ref="H20:I20"/>
    <mergeCell ref="J20:K20"/>
    <mergeCell ref="L20:M20"/>
    <mergeCell ref="N20:O20"/>
    <mergeCell ref="P20:Q20"/>
    <mergeCell ref="R20:S20"/>
    <mergeCell ref="T20:U20"/>
    <mergeCell ref="V20:W20"/>
    <mergeCell ref="Z20:AA20"/>
    <mergeCell ref="AB20:AC20"/>
    <mergeCell ref="AD20:AE20"/>
    <mergeCell ref="AF20:AG20"/>
    <mergeCell ref="AH20:AI20"/>
    <mergeCell ref="AJ20:AJ21"/>
    <mergeCell ref="AK20:AK21"/>
    <mergeCell ref="AL20:AL21"/>
    <mergeCell ref="AM20:AM21"/>
    <mergeCell ref="AN20:AN21"/>
    <mergeCell ref="AO20:AO21"/>
    <mergeCell ref="AQ20:AQ21"/>
    <mergeCell ref="AZ20:AZ21"/>
    <mergeCell ref="BA20:BA21"/>
    <mergeCell ref="BB20:BB21"/>
    <mergeCell ref="BC20:BC21"/>
    <mergeCell ref="BD20:BD21"/>
    <mergeCell ref="BE20:BE21"/>
    <mergeCell ref="BF20:BF21"/>
    <mergeCell ref="BG20:BG21"/>
    <mergeCell ref="BH20:BH21"/>
    <mergeCell ref="BI20:BI21"/>
    <mergeCell ref="BJ20:BJ21"/>
    <mergeCell ref="BK20:BK21"/>
    <mergeCell ref="BL20:BL21"/>
    <mergeCell ref="BM20:BM21"/>
    <mergeCell ref="A22:A23"/>
    <mergeCell ref="B22:B23"/>
    <mergeCell ref="C22:C23"/>
    <mergeCell ref="D22:D23"/>
    <mergeCell ref="E22:E23"/>
    <mergeCell ref="F22:F23"/>
    <mergeCell ref="G22:G23"/>
    <mergeCell ref="H22:I22"/>
    <mergeCell ref="J22:K22"/>
    <mergeCell ref="L22:M22"/>
    <mergeCell ref="N22:O22"/>
    <mergeCell ref="P22:Q22"/>
    <mergeCell ref="R22:S22"/>
    <mergeCell ref="T22:U22"/>
    <mergeCell ref="V22:W22"/>
    <mergeCell ref="X22:Y22"/>
    <mergeCell ref="AB22:AC22"/>
    <mergeCell ref="AD22:AE22"/>
    <mergeCell ref="AF22:AG22"/>
    <mergeCell ref="AH22:AI22"/>
    <mergeCell ref="AJ22:AJ23"/>
    <mergeCell ref="AK22:AK23"/>
    <mergeCell ref="AL22:AL23"/>
    <mergeCell ref="AM22:AM23"/>
    <mergeCell ref="AN22:AN23"/>
    <mergeCell ref="AO22:AO23"/>
    <mergeCell ref="AQ22:AQ23"/>
    <mergeCell ref="AZ22:AZ23"/>
    <mergeCell ref="BA22:BA23"/>
    <mergeCell ref="BB22:BB23"/>
    <mergeCell ref="BC22:BC23"/>
    <mergeCell ref="BD22:BD23"/>
    <mergeCell ref="BE22:BE23"/>
    <mergeCell ref="BF22:BF23"/>
    <mergeCell ref="BG22:BG23"/>
    <mergeCell ref="BH22:BH23"/>
    <mergeCell ref="BI22:BI23"/>
    <mergeCell ref="BJ22:BJ23"/>
    <mergeCell ref="BK22:BK23"/>
    <mergeCell ref="BL22:BL23"/>
    <mergeCell ref="BM22:BM23"/>
    <mergeCell ref="A24:A25"/>
    <mergeCell ref="B24:B25"/>
    <mergeCell ref="C24:C25"/>
    <mergeCell ref="D24:D25"/>
    <mergeCell ref="E24:E25"/>
    <mergeCell ref="F24:F25"/>
    <mergeCell ref="G24:G25"/>
    <mergeCell ref="H24:I24"/>
    <mergeCell ref="J24:K24"/>
    <mergeCell ref="L24:M24"/>
    <mergeCell ref="N24:O24"/>
    <mergeCell ref="P24:Q24"/>
    <mergeCell ref="R24:S24"/>
    <mergeCell ref="T24:U24"/>
    <mergeCell ref="V24:W24"/>
    <mergeCell ref="X24:Y24"/>
    <mergeCell ref="Z24:AA24"/>
    <mergeCell ref="AD24:AE24"/>
    <mergeCell ref="AF24:AG24"/>
    <mergeCell ref="AH24:AI24"/>
    <mergeCell ref="AJ24:AJ25"/>
    <mergeCell ref="AK24:AK25"/>
    <mergeCell ref="AL24:AL25"/>
    <mergeCell ref="AM24:AM25"/>
    <mergeCell ref="AN24:AN25"/>
    <mergeCell ref="AO24:AO25"/>
    <mergeCell ref="AQ24:AQ25"/>
    <mergeCell ref="AZ24:AZ25"/>
    <mergeCell ref="BA24:BA25"/>
    <mergeCell ref="BB24:BB25"/>
    <mergeCell ref="BC24:BC25"/>
    <mergeCell ref="BD24:BD25"/>
    <mergeCell ref="BE24:BE25"/>
    <mergeCell ref="BF24:BF25"/>
    <mergeCell ref="BG24:BG25"/>
    <mergeCell ref="BH24:BH25"/>
    <mergeCell ref="BI24:BI25"/>
    <mergeCell ref="BJ24:BJ25"/>
    <mergeCell ref="BK24:BK25"/>
    <mergeCell ref="BL24:BL25"/>
    <mergeCell ref="BM24:BM25"/>
    <mergeCell ref="A26:A27"/>
    <mergeCell ref="B26:B27"/>
    <mergeCell ref="C26:C27"/>
    <mergeCell ref="D26:D27"/>
    <mergeCell ref="E26:E27"/>
    <mergeCell ref="F26:F27"/>
    <mergeCell ref="G26:G27"/>
    <mergeCell ref="H26:I26"/>
    <mergeCell ref="J26:K26"/>
    <mergeCell ref="L26:M26"/>
    <mergeCell ref="N26:O26"/>
    <mergeCell ref="P26:Q26"/>
    <mergeCell ref="R26:S26"/>
    <mergeCell ref="T26:U26"/>
    <mergeCell ref="V26:W26"/>
    <mergeCell ref="X26:Y26"/>
    <mergeCell ref="Z26:AA26"/>
    <mergeCell ref="AB26:AC26"/>
    <mergeCell ref="AF26:AG26"/>
    <mergeCell ref="AH26:AI26"/>
    <mergeCell ref="AJ26:AJ27"/>
    <mergeCell ref="AK26:AK27"/>
    <mergeCell ref="AL26:AL27"/>
    <mergeCell ref="AM26:AM27"/>
    <mergeCell ref="AN26:AN27"/>
    <mergeCell ref="AO26:AO27"/>
    <mergeCell ref="AQ26:AQ27"/>
    <mergeCell ref="AZ26:AZ27"/>
    <mergeCell ref="BA26:BA27"/>
    <mergeCell ref="BB26:BB27"/>
    <mergeCell ref="BC26:BC27"/>
    <mergeCell ref="BD26:BD27"/>
    <mergeCell ref="BE26:BE27"/>
    <mergeCell ref="BF26:BF27"/>
    <mergeCell ref="BG26:BG27"/>
    <mergeCell ref="BH26:BH27"/>
    <mergeCell ref="BI26:BI27"/>
    <mergeCell ref="BJ26:BJ27"/>
    <mergeCell ref="BK26:BK27"/>
    <mergeCell ref="BL26:BL27"/>
    <mergeCell ref="BM26:BM27"/>
    <mergeCell ref="A28:A29"/>
    <mergeCell ref="B28:B29"/>
    <mergeCell ref="C28:C29"/>
    <mergeCell ref="D28:D29"/>
    <mergeCell ref="E28:E29"/>
    <mergeCell ref="F28:F29"/>
    <mergeCell ref="G28:G29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Z28:AA28"/>
    <mergeCell ref="AB28:AC28"/>
    <mergeCell ref="AD28:AE28"/>
    <mergeCell ref="AH28:AI28"/>
    <mergeCell ref="AJ28:AJ29"/>
    <mergeCell ref="AK28:AK29"/>
    <mergeCell ref="AL28:AL29"/>
    <mergeCell ref="AM28:AM29"/>
    <mergeCell ref="AN28:AN29"/>
    <mergeCell ref="AO28:AO29"/>
    <mergeCell ref="AQ28:AQ29"/>
    <mergeCell ref="AZ28:AZ29"/>
    <mergeCell ref="BA28:BA29"/>
    <mergeCell ref="BB28:BB29"/>
    <mergeCell ref="BC28:BC29"/>
    <mergeCell ref="BD28:BD29"/>
    <mergeCell ref="BE28:BE29"/>
    <mergeCell ref="BF28:BF29"/>
    <mergeCell ref="BG28:BG29"/>
    <mergeCell ref="BH28:BH29"/>
    <mergeCell ref="BI28:BI29"/>
    <mergeCell ref="BJ28:BJ29"/>
    <mergeCell ref="BK28:BK29"/>
    <mergeCell ref="BL28:BL29"/>
    <mergeCell ref="BM28:BM29"/>
    <mergeCell ref="A30:A31"/>
    <mergeCell ref="B30:B31"/>
    <mergeCell ref="E30:E31"/>
    <mergeCell ref="F30:F31"/>
    <mergeCell ref="G30:G31"/>
    <mergeCell ref="H30:I30"/>
    <mergeCell ref="J30:K30"/>
    <mergeCell ref="L30:M30"/>
    <mergeCell ref="N30:O30"/>
    <mergeCell ref="P30:Q30"/>
    <mergeCell ref="R30:S30"/>
    <mergeCell ref="T30:U30"/>
    <mergeCell ref="V30:W30"/>
    <mergeCell ref="X30:Y30"/>
    <mergeCell ref="Z30:AA30"/>
    <mergeCell ref="AB30:AC30"/>
    <mergeCell ref="AD30:AE30"/>
    <mergeCell ref="AF30:AG30"/>
    <mergeCell ref="AJ30:AJ31"/>
    <mergeCell ref="AK30:AK31"/>
    <mergeCell ref="AL30:AL31"/>
    <mergeCell ref="AM30:AM31"/>
    <mergeCell ref="AN30:AN31"/>
    <mergeCell ref="AO30:AO31"/>
    <mergeCell ref="AQ30:AQ31"/>
    <mergeCell ref="AZ30:AZ31"/>
    <mergeCell ref="BA30:BA31"/>
    <mergeCell ref="BK30:BK31"/>
    <mergeCell ref="BL30:BL31"/>
    <mergeCell ref="BM30:BM31"/>
    <mergeCell ref="BB30:BB31"/>
    <mergeCell ref="BC30:BC31"/>
    <mergeCell ref="BD30:BD31"/>
    <mergeCell ref="BE30:BE31"/>
    <mergeCell ref="BF30:BF31"/>
    <mergeCell ref="BG30:BG31"/>
    <mergeCell ref="BH30:BH31"/>
    <mergeCell ref="BI30:BI31"/>
    <mergeCell ref="BJ30:BJ31"/>
  </mergeCells>
  <pageMargins left="0.75" right="0.75" top="1" bottom="1" header="0.5" footer="0.5"/>
  <pageSetup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CE76"/>
  <sheetViews>
    <sheetView workbookViewId="0">
      <selection activeCell="AS24" sqref="AS24"/>
    </sheetView>
  </sheetViews>
  <sheetFormatPr defaultRowHeight="12.75"/>
  <cols>
    <col min="1" max="1" width="3.42578125" style="6" customWidth="1"/>
    <col min="2" max="2" width="17.42578125" style="6" customWidth="1"/>
    <col min="3" max="3" width="22.85546875" style="6" customWidth="1"/>
    <col min="4" max="4" width="5" style="6" hidden="1" customWidth="1"/>
    <col min="5" max="7" width="4.7109375" style="6" customWidth="1"/>
    <col min="8" max="8" width="4.7109375" style="6" hidden="1" customWidth="1"/>
    <col min="9" max="12" width="4.7109375" style="6" customWidth="1"/>
    <col min="13" max="15" width="5" style="6" customWidth="1"/>
    <col min="16" max="16" width="3.28515625" style="6" customWidth="1"/>
    <col min="17" max="17" width="2.7109375" style="6" customWidth="1"/>
    <col min="18" max="18" width="3.28515625" style="6" customWidth="1"/>
    <col min="19" max="19" width="2.7109375" style="6" customWidth="1"/>
    <col min="20" max="20" width="3.28515625" style="6" customWidth="1"/>
    <col min="21" max="21" width="2.7109375" style="6" customWidth="1"/>
    <col min="22" max="22" width="3.28515625" style="6" customWidth="1"/>
    <col min="23" max="23" width="2.7109375" style="6" customWidth="1"/>
    <col min="24" max="24" width="3.28515625" style="6" customWidth="1"/>
    <col min="25" max="25" width="2.7109375" style="6" customWidth="1"/>
    <col min="26" max="26" width="3.28515625" style="6" customWidth="1"/>
    <col min="27" max="27" width="2.7109375" style="6" customWidth="1"/>
    <col min="28" max="28" width="3.28515625" style="6" customWidth="1"/>
    <col min="29" max="29" width="2.7109375" style="6" customWidth="1"/>
    <col min="30" max="30" width="3.28515625" style="6" customWidth="1"/>
    <col min="31" max="31" width="2.7109375" style="6" customWidth="1"/>
    <col min="32" max="32" width="3.28515625" style="6" customWidth="1"/>
    <col min="33" max="33" width="2.7109375" style="6" customWidth="1"/>
    <col min="34" max="34" width="3.28515625" style="6" customWidth="1"/>
    <col min="35" max="35" width="2.7109375" style="6" customWidth="1"/>
    <col min="36" max="36" width="3.28515625" style="6" customWidth="1"/>
    <col min="37" max="37" width="2.7109375" style="6" customWidth="1"/>
    <col min="38" max="38" width="2.42578125" style="6" customWidth="1"/>
    <col min="39" max="39" width="3.42578125" style="6" customWidth="1"/>
    <col min="40" max="40" width="2.42578125" style="6" customWidth="1"/>
    <col min="41" max="51" width="4.7109375" style="6" customWidth="1"/>
    <col min="52" max="52" width="2.42578125" style="6" customWidth="1"/>
    <col min="53" max="63" width="4.7109375" style="6" customWidth="1"/>
    <col min="64" max="64" width="5.85546875" style="6" customWidth="1"/>
    <col min="65" max="66" width="6.42578125" style="6" customWidth="1"/>
    <col min="67" max="67" width="6.7109375" style="6" customWidth="1"/>
    <col min="68" max="68" width="9.140625" style="160"/>
    <col min="69" max="69" width="18.7109375" style="160" customWidth="1"/>
    <col min="70" max="70" width="7.42578125" style="160" customWidth="1"/>
    <col min="71" max="83" width="9.140625" style="160"/>
    <col min="84" max="16384" width="9.140625" style="6"/>
  </cols>
  <sheetData>
    <row r="1" spans="1:70" ht="18.75">
      <c r="A1" s="332" t="s">
        <v>278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  <c r="AC1" s="332"/>
      <c r="AD1" s="332"/>
      <c r="AE1" s="332"/>
      <c r="AF1" s="332"/>
      <c r="AG1" s="332"/>
      <c r="AI1" s="59"/>
      <c r="AJ1" s="59"/>
      <c r="AK1" s="59"/>
      <c r="AL1" s="50"/>
      <c r="AM1" s="50"/>
      <c r="AN1" s="60"/>
      <c r="AO1" s="333" t="s">
        <v>56</v>
      </c>
      <c r="AP1" s="334"/>
      <c r="AQ1" s="61">
        <f>SUM(MAX(L5:L30)*2)</f>
        <v>22</v>
      </c>
      <c r="AR1" s="335" t="s">
        <v>57</v>
      </c>
      <c r="AS1" s="336"/>
      <c r="AT1" s="337"/>
      <c r="AU1" s="62">
        <f>SUM(ROUND(AQ1/100*65,0))</f>
        <v>14</v>
      </c>
      <c r="AV1" s="333" t="s">
        <v>58</v>
      </c>
      <c r="AW1" s="334"/>
      <c r="AX1" s="62">
        <f>MAX(L5:L30)</f>
        <v>11</v>
      </c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</row>
    <row r="2" spans="1:70" ht="25.5">
      <c r="A2" s="332"/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W2" s="332"/>
      <c r="X2" s="332"/>
      <c r="Y2" s="332"/>
      <c r="Z2" s="332"/>
      <c r="AA2" s="332"/>
      <c r="AB2" s="332"/>
      <c r="AC2" s="332"/>
      <c r="AD2" s="332"/>
      <c r="AE2" s="332"/>
      <c r="AF2" s="332"/>
      <c r="AG2" s="332"/>
      <c r="AH2" s="51"/>
      <c r="AI2" s="51"/>
      <c r="AJ2" s="51"/>
      <c r="AK2" s="51"/>
      <c r="AL2" s="59"/>
      <c r="AM2" s="59"/>
      <c r="AN2" s="59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</row>
    <row r="3" spans="1:70" ht="15.75">
      <c r="A3" s="344" t="s">
        <v>279</v>
      </c>
      <c r="B3" s="344"/>
      <c r="C3" s="4"/>
      <c r="D3" s="345"/>
      <c r="E3" s="345"/>
      <c r="F3" s="345"/>
      <c r="G3" s="345"/>
      <c r="H3" s="64"/>
      <c r="I3" s="65"/>
      <c r="J3" s="65"/>
      <c r="K3" s="65"/>
      <c r="L3" s="65"/>
      <c r="M3" s="345" t="s">
        <v>23</v>
      </c>
      <c r="N3" s="345"/>
      <c r="O3" s="345"/>
      <c r="P3" s="345"/>
      <c r="Q3" s="346" t="s">
        <v>280</v>
      </c>
      <c r="R3" s="346"/>
      <c r="S3" s="346"/>
      <c r="T3" s="346"/>
      <c r="U3" s="346"/>
      <c r="V3" s="346"/>
      <c r="W3" s="346"/>
      <c r="X3" s="346"/>
      <c r="Y3" s="346"/>
      <c r="Z3" s="346"/>
      <c r="AA3" s="346"/>
      <c r="AB3" s="346"/>
      <c r="AC3" s="346"/>
      <c r="AD3" s="346"/>
      <c r="AE3" s="346"/>
      <c r="AF3" s="346"/>
      <c r="AG3" s="346"/>
      <c r="AH3" s="346"/>
      <c r="AI3" s="346"/>
      <c r="AJ3" s="346"/>
      <c r="AK3" s="346"/>
      <c r="AL3" s="5"/>
      <c r="AM3" s="5"/>
      <c r="AN3" s="5"/>
      <c r="AO3" s="338" t="s">
        <v>15</v>
      </c>
      <c r="AP3" s="338"/>
      <c r="AQ3" s="338"/>
      <c r="AR3" s="338"/>
      <c r="AS3" s="338"/>
      <c r="AT3" s="338"/>
      <c r="AU3" s="338"/>
      <c r="AV3" s="338"/>
      <c r="AW3" s="338"/>
      <c r="AX3" s="338"/>
      <c r="AY3" s="338"/>
      <c r="AZ3" s="59"/>
      <c r="BA3" s="338" t="s">
        <v>24</v>
      </c>
      <c r="BB3" s="338"/>
      <c r="BC3" s="338"/>
      <c r="BD3" s="338"/>
      <c r="BE3" s="338"/>
      <c r="BF3" s="338"/>
      <c r="BG3" s="338"/>
      <c r="BH3" s="338"/>
      <c r="BI3" s="338"/>
      <c r="BJ3" s="338"/>
      <c r="BK3" s="338"/>
      <c r="BL3" s="338"/>
      <c r="BM3" s="338"/>
      <c r="BN3" s="338"/>
      <c r="BO3" s="338"/>
    </row>
    <row r="4" spans="1:70" ht="25.5">
      <c r="A4" s="66" t="s">
        <v>7</v>
      </c>
      <c r="B4" s="67" t="s">
        <v>16</v>
      </c>
      <c r="C4" s="68" t="s">
        <v>35</v>
      </c>
      <c r="D4" s="161" t="s">
        <v>25</v>
      </c>
      <c r="E4" s="69" t="s">
        <v>17</v>
      </c>
      <c r="F4" s="70" t="s">
        <v>18</v>
      </c>
      <c r="G4" s="70" t="s">
        <v>26</v>
      </c>
      <c r="H4" s="70" t="s">
        <v>27</v>
      </c>
      <c r="I4" s="70" t="s">
        <v>28</v>
      </c>
      <c r="J4" s="70" t="s">
        <v>19</v>
      </c>
      <c r="K4" s="70" t="s">
        <v>20</v>
      </c>
      <c r="L4" s="70" t="s">
        <v>29</v>
      </c>
      <c r="M4" s="70" t="s">
        <v>21</v>
      </c>
      <c r="N4" s="70" t="s">
        <v>22</v>
      </c>
      <c r="O4" s="71" t="s">
        <v>30</v>
      </c>
      <c r="P4" s="339">
        <v>1</v>
      </c>
      <c r="Q4" s="340"/>
      <c r="R4" s="341">
        <v>2</v>
      </c>
      <c r="S4" s="342"/>
      <c r="T4" s="342">
        <v>3</v>
      </c>
      <c r="U4" s="342"/>
      <c r="V4" s="342">
        <v>4</v>
      </c>
      <c r="W4" s="342"/>
      <c r="X4" s="342">
        <v>5</v>
      </c>
      <c r="Y4" s="342"/>
      <c r="Z4" s="342">
        <v>6</v>
      </c>
      <c r="AA4" s="342"/>
      <c r="AB4" s="342">
        <v>7</v>
      </c>
      <c r="AC4" s="342"/>
      <c r="AD4" s="342">
        <v>8</v>
      </c>
      <c r="AE4" s="342"/>
      <c r="AF4" s="342">
        <v>9</v>
      </c>
      <c r="AG4" s="342"/>
      <c r="AH4" s="343">
        <v>10</v>
      </c>
      <c r="AI4" s="341"/>
      <c r="AJ4" s="343">
        <v>11</v>
      </c>
      <c r="AK4" s="341"/>
      <c r="AL4" s="72"/>
      <c r="AM4" s="132"/>
      <c r="AN4" s="72"/>
      <c r="AO4" s="73">
        <v>1</v>
      </c>
      <c r="AP4" s="73">
        <v>2</v>
      </c>
      <c r="AQ4" s="73">
        <v>3</v>
      </c>
      <c r="AR4" s="73">
        <v>4</v>
      </c>
      <c r="AS4" s="73">
        <v>5</v>
      </c>
      <c r="AT4" s="73">
        <v>6</v>
      </c>
      <c r="AU4" s="73">
        <v>7</v>
      </c>
      <c r="AV4" s="73">
        <v>8</v>
      </c>
      <c r="AW4" s="73">
        <v>9</v>
      </c>
      <c r="AX4" s="73">
        <v>10</v>
      </c>
      <c r="AY4" s="73">
        <v>11</v>
      </c>
      <c r="AZ4" s="74"/>
      <c r="BA4" s="75">
        <v>1</v>
      </c>
      <c r="BB4" s="75">
        <v>2</v>
      </c>
      <c r="BC4" s="75">
        <v>3</v>
      </c>
      <c r="BD4" s="75">
        <v>4</v>
      </c>
      <c r="BE4" s="75">
        <v>5</v>
      </c>
      <c r="BF4" s="75">
        <v>6</v>
      </c>
      <c r="BG4" s="75">
        <v>7</v>
      </c>
      <c r="BH4" s="75">
        <v>8</v>
      </c>
      <c r="BI4" s="75">
        <v>9</v>
      </c>
      <c r="BJ4" s="75">
        <v>10</v>
      </c>
      <c r="BK4" s="75">
        <v>11</v>
      </c>
      <c r="BL4" s="75" t="s">
        <v>31</v>
      </c>
      <c r="BM4" s="76" t="s">
        <v>32</v>
      </c>
      <c r="BN4" s="76" t="s">
        <v>33</v>
      </c>
      <c r="BO4" s="77" t="s">
        <v>34</v>
      </c>
      <c r="BQ4" s="162" t="s">
        <v>170</v>
      </c>
      <c r="BR4" s="75" t="s">
        <v>171</v>
      </c>
    </row>
    <row r="5" spans="1:70" ht="14.25">
      <c r="A5" s="78">
        <v>1</v>
      </c>
      <c r="B5" s="163" t="s">
        <v>111</v>
      </c>
      <c r="C5" s="213" t="s">
        <v>274</v>
      </c>
      <c r="D5" s="81"/>
      <c r="E5" s="79">
        <f>IF(G5=0,0,IF(G5+F5&lt;1000,1000,G5+F5))</f>
        <v>1682</v>
      </c>
      <c r="F5" s="80">
        <f>IF(L5=0,0,IF(G5+(IF(I5&gt;-150,(IF(I5&gt;=150,IF(K5&gt;=$AU$1,0,SUM(IF(MAX(P5:AK5)=999,K5-2,K5)-L5*2*(15+50)%)*10),SUM(IF(MAX(P5:AK5)=999,K5-2,K5)-L5*2*(I5/10+50)%)*10)),(IF(I5&lt;-150,IF((IF(MAX(P5:AK5)=999,K5-2,K5)-L5*2*(I5/10+50)%)*10&lt;1,0,(IF(MAX(P5:AK5)=999,K5-2,K5)-L5*2*(I5/10+50)%)*10))))),(IF(I5&gt;-150,(IF(I5&gt;150,IF(K5&gt;=$AU$1,0,SUM(IF(MAX(P5:AK5)=999,K5-2,K5)-L5*2*(15+50)%)*10),SUM(IF(MAX(P5:AK5)=999,K5-2,K5)-L5*2*(I5/10+50)%)*10)),(IF(I5&lt;-150,IF((IF(MAX(P5:AK5)=999,K5-2,K5)-L5*2*(I5/10+50)%)*10&lt;1,0,(IF(MAX(P5:AK5)=999,K5-2,K5)-L5*2*(I5/10+50)%)*10)))))))</f>
        <v>0</v>
      </c>
      <c r="G5" s="81">
        <v>1682</v>
      </c>
      <c r="H5" s="82"/>
      <c r="I5" s="83">
        <f>SUM(G5-M5)</f>
        <v>253.18181818181824</v>
      </c>
      <c r="J5" s="164">
        <f>BR5</f>
        <v>4</v>
      </c>
      <c r="K5" s="165">
        <v>14</v>
      </c>
      <c r="L5" s="84">
        <v>11</v>
      </c>
      <c r="M5" s="84">
        <f>SUM(AO5:AY5)/L5</f>
        <v>1428.8181818181818</v>
      </c>
      <c r="N5" s="83">
        <f>BL5</f>
        <v>148</v>
      </c>
      <c r="O5" s="85">
        <f>BO5</f>
        <v>120</v>
      </c>
      <c r="P5" s="86">
        <v>13</v>
      </c>
      <c r="Q5" s="87">
        <v>1</v>
      </c>
      <c r="R5" s="88">
        <v>21</v>
      </c>
      <c r="S5" s="87">
        <v>1</v>
      </c>
      <c r="T5" s="89">
        <v>15</v>
      </c>
      <c r="U5" s="90">
        <v>2</v>
      </c>
      <c r="V5" s="91">
        <v>7</v>
      </c>
      <c r="W5" s="90">
        <v>2</v>
      </c>
      <c r="X5" s="89">
        <v>16</v>
      </c>
      <c r="Y5" s="90">
        <v>1</v>
      </c>
      <c r="Z5" s="89">
        <v>3</v>
      </c>
      <c r="AA5" s="90">
        <v>2</v>
      </c>
      <c r="AB5" s="89">
        <v>2</v>
      </c>
      <c r="AC5" s="92">
        <v>2</v>
      </c>
      <c r="AD5" s="93">
        <v>4</v>
      </c>
      <c r="AE5" s="94">
        <v>1</v>
      </c>
      <c r="AF5" s="91">
        <v>5</v>
      </c>
      <c r="AG5" s="92">
        <v>1</v>
      </c>
      <c r="AH5" s="91">
        <v>8</v>
      </c>
      <c r="AI5" s="90">
        <v>1</v>
      </c>
      <c r="AJ5" s="89">
        <v>6</v>
      </c>
      <c r="AK5" s="90">
        <v>0</v>
      </c>
      <c r="AL5" s="95"/>
      <c r="AM5" s="132"/>
      <c r="AN5" s="95"/>
      <c r="AO5" s="96">
        <f t="shared" ref="AO5:AO30" si="0">IF(B5="BRIVS",0,(LOOKUP(P5,$A$5:$A$30,$G$5:$G$30)))</f>
        <v>1288</v>
      </c>
      <c r="AP5" s="97">
        <f t="shared" ref="AP5:AP30" si="1">IF(B5="BRIVS",0,(LOOKUP(R5,$A$5:$A$30,$G$5:$G$30)))</f>
        <v>1035</v>
      </c>
      <c r="AQ5" s="98">
        <f t="shared" ref="AQ5:AQ30" si="2">IF(B5="BRIVS",0,(LOOKUP(T5,$A$5:$A$30,$G$5:$G$30)))</f>
        <v>1248</v>
      </c>
      <c r="AR5" s="97">
        <f t="shared" ref="AR5:AR30" si="3">IF(B5="BRIVS",0,(LOOKUP(V5,$A$5:$A$30,$G$5:$G$30)))</f>
        <v>1513</v>
      </c>
      <c r="AS5" s="98">
        <f t="shared" ref="AS5:AS30" si="4">IF(B5="BRIVS",0,(LOOKUP(X5,$A$5:$A$30,$G$5:$G$30)))</f>
        <v>1232</v>
      </c>
      <c r="AT5" s="98">
        <f t="shared" ref="AT5:AT30" si="5">IF(B5="BRIVS",0,(LOOKUP(Z5,$A$5:$A$30,$G$5:$G$30)))</f>
        <v>1632</v>
      </c>
      <c r="AU5" s="98">
        <f t="shared" ref="AU5:AU30" si="6">IF(B5="BRIVS",0,(LOOKUP(AB5,$A$5:$A$30,$G$5:$G$30)))</f>
        <v>1632</v>
      </c>
      <c r="AV5" s="98">
        <f t="shared" ref="AV5:AV30" si="7">IF(B5="BRIVS",0,(LOOKUP(AD5,$A$5:$A$30,$G$5:$G$30)))</f>
        <v>1595</v>
      </c>
      <c r="AW5" s="97">
        <f t="shared" ref="AW5:AW30" si="8">IF(B5="BRIVS",0,(LOOKUP(AF5,$A$5:$A$30,$G$5:$G$30)))</f>
        <v>1557</v>
      </c>
      <c r="AX5" s="98">
        <f t="shared" ref="AX5:AX30" si="9">IF(B5="BRIVS",0,(LOOKUP(AH5,$A$5:$A$30,$G$5:$G$30)))</f>
        <v>1453</v>
      </c>
      <c r="AY5" s="98">
        <f t="shared" ref="AY5:AY30" si="10">IF(B5="BRIVS",0,(LOOKUP(AJ5,$A$5:$A$30,$G$5:$G$30)))</f>
        <v>1532</v>
      </c>
      <c r="AZ5" s="59"/>
      <c r="BA5" s="99">
        <f t="shared" ref="BA5:BA30" si="11">IF(P5=999,0,(LOOKUP($P5,$A$5:$A$30,$K$5:$K$30)))</f>
        <v>12</v>
      </c>
      <c r="BB5" s="100">
        <f t="shared" ref="BB5:BB30" si="12">IF(R5=999,0,(LOOKUP($R5,$A$5:$A$30,$K$5:$K$30)))</f>
        <v>10</v>
      </c>
      <c r="BC5" s="100">
        <f t="shared" ref="BC5:BC30" si="13">IF(T5=999,0,(LOOKUP($T5,$A$5:$A$30,$K$5:$K$30)))</f>
        <v>13</v>
      </c>
      <c r="BD5" s="101">
        <f t="shared" ref="BD5:BD30" si="14">IF(V5=999,0,(LOOKUP($V5,$A$5:$A$30,$K$5:$K$30)))</f>
        <v>14</v>
      </c>
      <c r="BE5" s="100">
        <f t="shared" ref="BE5:BE30" si="15">IF(X5=999,0,(LOOKUP($X5,$A$5:$A$30,$K$5:$K$30)))</f>
        <v>10</v>
      </c>
      <c r="BF5" s="100">
        <f t="shared" ref="BF5:BF30" si="16">IF(Z5=999,0,(LOOKUP($Z5,$A$5:$A$30,$K$5:$K$30)))</f>
        <v>14</v>
      </c>
      <c r="BG5" s="100">
        <f t="shared" ref="BG5:BG30" si="17">IF(AB5=999,0,(LOOKUP($AB5,$A$5:$A$30,$K$5:$K$30)))</f>
        <v>18</v>
      </c>
      <c r="BH5" s="100">
        <f t="shared" ref="BH5:BH30" si="18">IF(AD5=999,0,(LOOKUP($AD5,$A$5:$A$30,$K$5:$K$30)))</f>
        <v>14</v>
      </c>
      <c r="BI5" s="100">
        <f t="shared" ref="BI5:BI30" si="19">IF(AF5=999,0,(LOOKUP($AF5,$A$5:$A$30,$K$5:$K$30)))</f>
        <v>15</v>
      </c>
      <c r="BJ5" s="100">
        <f t="shared" ref="BJ5:BJ30" si="20">IF(AH5=999,0,(LOOKUP($AH5,$A$5:$A$30,$K$5:$K$30)))</f>
        <v>13</v>
      </c>
      <c r="BK5" s="100">
        <f t="shared" ref="BK5:BK30" si="21">IF(AJ5=999,0,(LOOKUP($AJ5,$A$5:$A$30,$K$5:$K$30)))</f>
        <v>15</v>
      </c>
      <c r="BL5" s="102">
        <f>SUM(BA5,BB5,BC5,BD5,BE5,BG5,BF5,BH5,BI5,BJ5,BK5)</f>
        <v>148</v>
      </c>
      <c r="BM5" s="101">
        <f>IF($AX$1&gt;8,(IF($AX$1=9,MIN(BA5:BI5),IF($AX$1=10,MIN(BA5:BJ5),IF($AX$1=11,MIN(BA5:BK5))))),(IF($AX$1=4,MIN(BA5:BD5),IF($AX$1=5,MIN(BA5:BE5),IF($AX$1=6,MIN(BA5:BF5),IF($AX$1=7,MIN(BA5:BG5),IF($AX$1=8,MIN(BA5:BH5))))))))</f>
        <v>10</v>
      </c>
      <c r="BN5" s="101">
        <f>IF($AX$1&gt;8,(IF($AX$1=9,MAX(BA5:BI5),IF($AX$1=10,MAX(BA5:BJ5),IF($AX$1=11,MAX(BA5:BK5))))),(IF($AX$1=4,MAX(BA5:BD5),IF($AX$1=5,MAX(BA5:BE5),IF($AX$1=6,MAX(BA5:BF5),IF($AX$1=7,MAX(BA5:BG5),IF($AX$1=8,MAX(BA5:BH5))))))))</f>
        <v>18</v>
      </c>
      <c r="BO5" s="103">
        <f>SUM($BL5-$BM5-BN5)</f>
        <v>120</v>
      </c>
      <c r="BQ5" s="166">
        <f t="shared" ref="BQ5:BQ30" si="22">COUNTIF($K$5:$K$30,"&lt;"&amp;K5)+COUNTIFS($K$5:$K$30,K5,$N$5:$N$30,"&lt;"&amp;N5)+COUNTIFS($K$5:$K$30,K5,$N$5:$N$30,N5,$O$5:$O$30,"&lt;"&amp;O5)+1</f>
        <v>23</v>
      </c>
      <c r="BR5" s="167">
        <f t="shared" ref="BR5:BR30" si="23">IF(L5=0,0,RANK(BQ5,$BQ$5:$BQ$30,0))</f>
        <v>4</v>
      </c>
    </row>
    <row r="6" spans="1:70" ht="14.25">
      <c r="A6" s="104">
        <v>2</v>
      </c>
      <c r="B6" s="123" t="s">
        <v>159</v>
      </c>
      <c r="C6" s="214" t="s">
        <v>79</v>
      </c>
      <c r="D6" s="107"/>
      <c r="E6" s="105">
        <f>IF(G6=0,0,IF(G6+F6&lt;1000,1000,G6+F6))</f>
        <v>1632</v>
      </c>
      <c r="F6" s="106">
        <f>IF(L6=0,0,IF(G6+(IF(I6&gt;-150,(IF(I6&gt;=150,IF(K6&gt;=$AU$1,0,SUM(IF(MAX(P6:AK6)=999,K6-2,K6)-L6*2*(15+50)%)*10),SUM(IF(MAX(P6:AK6)=999,K6-2,K6)-L6*2*(I6/10+50)%)*10)),(IF(I6&lt;-150,IF((IF(MAX(P6:AK6)=999,K6-2,K6)-L6*2*(I6/10+50)%)*10&lt;1,0,(IF(MAX(P6:AK6)=999,K6-2,K6)-L6*2*(I6/10+50)%)*10))))),(IF(I6&gt;-150,(IF(I6&gt;150,IF(K6&gt;=$AU$1,0,SUM(IF(MAX(P6:AK6)=999,K6-2,K6)-L6*2*(15+50)%)*10),SUM(IF(MAX(P6:AK6)=999,K6-2,K6)-L6*2*(I6/10+50)%)*10)),(IF(I6&lt;-150,IF((IF(MAX(P6:AK6)=999,K6-2,K6)-L6*2*(I6/10+50)%)*10&lt;1,0,(IF(MAX(P6:AK6)=999,K6-2,K6)-L6*2*(I6/10+50)%)*10)))))))</f>
        <v>0</v>
      </c>
      <c r="G6" s="107">
        <v>1632</v>
      </c>
      <c r="H6" s="108"/>
      <c r="I6" s="109">
        <f>SUM(G6-M6)</f>
        <v>184.90909090909099</v>
      </c>
      <c r="J6" s="128">
        <f>BR6</f>
        <v>1</v>
      </c>
      <c r="K6" s="129">
        <v>18</v>
      </c>
      <c r="L6" s="110">
        <v>11</v>
      </c>
      <c r="M6" s="111">
        <f>SUM(AO6:AY6)/L6</f>
        <v>1447.090909090909</v>
      </c>
      <c r="N6" s="109">
        <f>BL6</f>
        <v>140</v>
      </c>
      <c r="O6" s="112">
        <f>BO6</f>
        <v>118</v>
      </c>
      <c r="P6" s="113">
        <v>14</v>
      </c>
      <c r="Q6" s="114">
        <v>2</v>
      </c>
      <c r="R6" s="115">
        <v>11</v>
      </c>
      <c r="S6" s="116">
        <v>1</v>
      </c>
      <c r="T6" s="117">
        <v>25</v>
      </c>
      <c r="U6" s="118">
        <v>2</v>
      </c>
      <c r="V6" s="115">
        <v>3</v>
      </c>
      <c r="W6" s="118">
        <v>2</v>
      </c>
      <c r="X6" s="117">
        <v>4</v>
      </c>
      <c r="Y6" s="118">
        <v>2</v>
      </c>
      <c r="Z6" s="117">
        <v>12</v>
      </c>
      <c r="AA6" s="118">
        <v>2</v>
      </c>
      <c r="AB6" s="117">
        <v>1</v>
      </c>
      <c r="AC6" s="116">
        <v>0</v>
      </c>
      <c r="AD6" s="113">
        <v>5</v>
      </c>
      <c r="AE6" s="114">
        <v>2</v>
      </c>
      <c r="AF6" s="119">
        <v>7</v>
      </c>
      <c r="AG6" s="116">
        <v>2</v>
      </c>
      <c r="AH6" s="115">
        <v>6</v>
      </c>
      <c r="AI6" s="118">
        <v>2</v>
      </c>
      <c r="AJ6" s="115">
        <v>8</v>
      </c>
      <c r="AK6" s="118">
        <v>1</v>
      </c>
      <c r="AL6" s="95"/>
      <c r="AM6" s="132"/>
      <c r="AN6" s="95"/>
      <c r="AO6" s="120">
        <f t="shared" si="0"/>
        <v>1250</v>
      </c>
      <c r="AP6" s="101">
        <f t="shared" si="1"/>
        <v>1364</v>
      </c>
      <c r="AQ6" s="121">
        <f t="shared" si="2"/>
        <v>1000</v>
      </c>
      <c r="AR6" s="101">
        <f t="shared" si="3"/>
        <v>1632</v>
      </c>
      <c r="AS6" s="121">
        <f t="shared" si="4"/>
        <v>1595</v>
      </c>
      <c r="AT6" s="121">
        <f t="shared" si="5"/>
        <v>1340</v>
      </c>
      <c r="AU6" s="121">
        <f t="shared" si="6"/>
        <v>1682</v>
      </c>
      <c r="AV6" s="121">
        <f t="shared" si="7"/>
        <v>1557</v>
      </c>
      <c r="AW6" s="101">
        <f t="shared" si="8"/>
        <v>1513</v>
      </c>
      <c r="AX6" s="121">
        <f t="shared" si="9"/>
        <v>1532</v>
      </c>
      <c r="AY6" s="121">
        <f t="shared" si="10"/>
        <v>1453</v>
      </c>
      <c r="AZ6" s="59"/>
      <c r="BA6" s="122">
        <f t="shared" si="11"/>
        <v>11</v>
      </c>
      <c r="BB6" s="121">
        <f t="shared" si="12"/>
        <v>11</v>
      </c>
      <c r="BC6" s="121">
        <f t="shared" si="13"/>
        <v>7</v>
      </c>
      <c r="BD6" s="101">
        <f t="shared" si="14"/>
        <v>14</v>
      </c>
      <c r="BE6" s="121">
        <f t="shared" si="15"/>
        <v>14</v>
      </c>
      <c r="BF6" s="121">
        <f t="shared" si="16"/>
        <v>12</v>
      </c>
      <c r="BG6" s="121">
        <f t="shared" si="17"/>
        <v>14</v>
      </c>
      <c r="BH6" s="121">
        <f t="shared" si="18"/>
        <v>15</v>
      </c>
      <c r="BI6" s="121">
        <f t="shared" si="19"/>
        <v>14</v>
      </c>
      <c r="BJ6" s="121">
        <f t="shared" si="20"/>
        <v>15</v>
      </c>
      <c r="BK6" s="121">
        <f t="shared" si="21"/>
        <v>13</v>
      </c>
      <c r="BL6" s="102">
        <f>SUM(BA6,BB6,BC6,BD6,BE6,BG6,BF6,BH6,BI6,BJ6,BK6)</f>
        <v>140</v>
      </c>
      <c r="BM6" s="101">
        <f>IF($AX$1&gt;8,(IF($AX$1=9,MIN(BA6:BI6),IF($AX$1=10,MIN(BA6:BJ6),IF($AX$1=11,MIN(BA6:BK6))))),(IF($AX$1=4,MIN(BA6:BD6),IF($AX$1=5,MIN(BA6:BE6),IF($AX$1=6,MIN(BA6:BF6),IF($AX$1=7,MIN(BA6:BG6),IF($AX$1=8,MIN(BA6:BH6))))))))</f>
        <v>7</v>
      </c>
      <c r="BN6" s="101">
        <f>IF($AX$1&gt;8,(IF($AX$1=9,MAX(BA6:BI6),IF($AX$1=10,MAX(BA6:BJ6),IF($AX$1=11,MAX(BA6:BK6))))),(IF($AX$1=4,MAX(BA6:BD6),IF($AX$1=5,MAX(BA6:BE6),IF($AX$1=6,MAX(BA6:BF6),IF($AX$1=7,MAX(BA6:BG6),IF($AX$1=8,MAX(BA6:BH6))))))))</f>
        <v>15</v>
      </c>
      <c r="BO6" s="103">
        <f>SUM($BL6-$BM6-BN6)</f>
        <v>118</v>
      </c>
      <c r="BQ6" s="168">
        <f t="shared" si="22"/>
        <v>26</v>
      </c>
      <c r="BR6" s="169">
        <f t="shared" si="23"/>
        <v>1</v>
      </c>
    </row>
    <row r="7" spans="1:70" ht="14.25">
      <c r="A7" s="104">
        <v>3</v>
      </c>
      <c r="B7" s="123" t="s">
        <v>113</v>
      </c>
      <c r="C7" s="123" t="s">
        <v>281</v>
      </c>
      <c r="D7" s="107"/>
      <c r="E7" s="105">
        <f t="shared" ref="E7:E30" si="24">IF(G7=0,0,IF(G7+F7&lt;1000,1000,G7+F7))</f>
        <v>1632</v>
      </c>
      <c r="F7" s="106">
        <f t="shared" ref="F7:F30" si="25">IF(L7=0,0,IF(G7+(IF(I7&gt;-150,(IF(I7&gt;=150,IF(K7&gt;=$AU$1,0,SUM(IF(MAX(P7:AK7)=999,K7-2,K7)-L7*2*(15+50)%)*10),SUM(IF(MAX(P7:AK7)=999,K7-2,K7)-L7*2*(I7/10+50)%)*10)),(IF(I7&lt;-150,IF((IF(MAX(P7:AK7)=999,K7-2,K7)-L7*2*(I7/10+50)%)*10&lt;1,0,(IF(MAX(P7:AK7)=999,K7-2,K7)-L7*2*(I7/10+50)%)*10))))),(IF(I7&gt;-150,(IF(I7&gt;150,IF(K7&gt;=$AU$1,0,SUM(IF(MAX(P7:AK7)=999,K7-2,K7)-L7*2*(15+50)%)*10),SUM(IF(MAX(P7:AK7)=999,K7-2,K7)-L7*2*(I7/10+50)%)*10)),(IF(I7&lt;-150,IF((IF(MAX(P7:AK7)=999,K7-2,K7)-L7*2*(I7/10+50)%)*10&lt;1,0,(IF(MAX(P7:AK7)=999,K7-2,K7)-L7*2*(I7/10+50)%)*10)))))))</f>
        <v>0</v>
      </c>
      <c r="G7" s="107">
        <v>1632</v>
      </c>
      <c r="H7" s="108"/>
      <c r="I7" s="109">
        <f t="shared" ref="I7:I30" si="26">SUM(G7-M7)</f>
        <v>264.90909090909099</v>
      </c>
      <c r="J7" s="128">
        <f t="shared" ref="J7:J30" si="27">BR7</f>
        <v>7</v>
      </c>
      <c r="K7" s="129">
        <v>14</v>
      </c>
      <c r="L7" s="124">
        <v>11</v>
      </c>
      <c r="M7" s="111">
        <f t="shared" ref="M7:M30" si="28">SUM(AO7:AY7)/L7</f>
        <v>1367.090909090909</v>
      </c>
      <c r="N7" s="109">
        <f t="shared" ref="N7:N30" si="29">BL7</f>
        <v>140</v>
      </c>
      <c r="O7" s="112">
        <f t="shared" ref="O7:O30" si="30">BO7</f>
        <v>112</v>
      </c>
      <c r="P7" s="113">
        <v>15</v>
      </c>
      <c r="Q7" s="114">
        <v>1</v>
      </c>
      <c r="R7" s="115">
        <v>13</v>
      </c>
      <c r="S7" s="116">
        <v>2</v>
      </c>
      <c r="T7" s="117">
        <v>10</v>
      </c>
      <c r="U7" s="118">
        <v>2</v>
      </c>
      <c r="V7" s="115">
        <v>2</v>
      </c>
      <c r="W7" s="118">
        <v>0</v>
      </c>
      <c r="X7" s="117">
        <v>19</v>
      </c>
      <c r="Y7" s="118">
        <v>2</v>
      </c>
      <c r="Z7" s="117">
        <v>1</v>
      </c>
      <c r="AA7" s="118">
        <v>0</v>
      </c>
      <c r="AB7" s="117">
        <v>6</v>
      </c>
      <c r="AC7" s="116">
        <v>0</v>
      </c>
      <c r="AD7" s="113">
        <v>16</v>
      </c>
      <c r="AE7" s="114">
        <v>1</v>
      </c>
      <c r="AF7" s="119">
        <v>23</v>
      </c>
      <c r="AG7" s="116">
        <v>2</v>
      </c>
      <c r="AH7" s="115">
        <v>12</v>
      </c>
      <c r="AI7" s="118">
        <v>2</v>
      </c>
      <c r="AJ7" s="115">
        <v>4</v>
      </c>
      <c r="AK7" s="118">
        <v>2</v>
      </c>
      <c r="AL7" s="95"/>
      <c r="AM7" s="132"/>
      <c r="AN7" s="95"/>
      <c r="AO7" s="120">
        <f t="shared" si="0"/>
        <v>1248</v>
      </c>
      <c r="AP7" s="101">
        <f t="shared" si="1"/>
        <v>1288</v>
      </c>
      <c r="AQ7" s="121">
        <f t="shared" si="2"/>
        <v>1389</v>
      </c>
      <c r="AR7" s="101">
        <f t="shared" si="3"/>
        <v>1632</v>
      </c>
      <c r="AS7" s="121">
        <f t="shared" si="4"/>
        <v>1100</v>
      </c>
      <c r="AT7" s="121">
        <f t="shared" si="5"/>
        <v>1682</v>
      </c>
      <c r="AU7" s="121">
        <f t="shared" si="6"/>
        <v>1532</v>
      </c>
      <c r="AV7" s="121">
        <f t="shared" si="7"/>
        <v>1232</v>
      </c>
      <c r="AW7" s="101">
        <f t="shared" si="8"/>
        <v>1000</v>
      </c>
      <c r="AX7" s="121">
        <f t="shared" si="9"/>
        <v>1340</v>
      </c>
      <c r="AY7" s="121">
        <f t="shared" si="10"/>
        <v>1595</v>
      </c>
      <c r="AZ7" s="59"/>
      <c r="BA7" s="122">
        <f t="shared" si="11"/>
        <v>13</v>
      </c>
      <c r="BB7" s="121">
        <f t="shared" si="12"/>
        <v>12</v>
      </c>
      <c r="BC7" s="121">
        <f t="shared" si="13"/>
        <v>12</v>
      </c>
      <c r="BD7" s="101">
        <f t="shared" si="14"/>
        <v>18</v>
      </c>
      <c r="BE7" s="121">
        <f t="shared" si="15"/>
        <v>10</v>
      </c>
      <c r="BF7" s="121">
        <f t="shared" si="16"/>
        <v>14</v>
      </c>
      <c r="BG7" s="121">
        <f t="shared" si="17"/>
        <v>15</v>
      </c>
      <c r="BH7" s="121">
        <f t="shared" si="18"/>
        <v>10</v>
      </c>
      <c r="BI7" s="121">
        <f t="shared" si="19"/>
        <v>10</v>
      </c>
      <c r="BJ7" s="121">
        <f t="shared" si="20"/>
        <v>12</v>
      </c>
      <c r="BK7" s="121">
        <f t="shared" si="21"/>
        <v>14</v>
      </c>
      <c r="BL7" s="102">
        <f t="shared" ref="BL7:BL30" si="31">SUM(BA7,BB7,BC7,BD7,BE7,BG7,BF7,BH7,BI7,BJ7,BK7)</f>
        <v>140</v>
      </c>
      <c r="BM7" s="101">
        <f t="shared" ref="BM7:BM30" si="32">IF($AX$1&gt;8,(IF($AX$1=9,MIN(BA7:BI7),IF($AX$1=10,MIN(BA7:BJ7),IF($AX$1=11,MIN(BA7:BK7))))),(IF($AX$1=4,MIN(BA7:BD7),IF($AX$1=5,MIN(BA7:BE7),IF($AX$1=6,MIN(BA7:BF7),IF($AX$1=7,MIN(BA7:BG7),IF($AX$1=8,MIN(BA7:BH7))))))))</f>
        <v>10</v>
      </c>
      <c r="BN7" s="101">
        <f t="shared" ref="BN7:BN30" si="33">IF($AX$1&gt;8,(IF($AX$1=9,MAX(BA7:BI7),IF($AX$1=10,MAX(BA7:BJ7),IF($AX$1=11,MAX(BA7:BK7))))),(IF($AX$1=4,MAX(BA7:BD7),IF($AX$1=5,MAX(BA7:BE7),IF($AX$1=6,MAX(BA7:BF7),IF($AX$1=7,MAX(BA7:BG7),IF($AX$1=8,MAX(BA7:BH7))))))))</f>
        <v>18</v>
      </c>
      <c r="BO7" s="103">
        <f t="shared" ref="BO7:BO30" si="34">SUM($BL7-$BM7-BN7)</f>
        <v>112</v>
      </c>
      <c r="BQ7" s="168">
        <f t="shared" si="22"/>
        <v>20</v>
      </c>
      <c r="BR7" s="169">
        <f t="shared" si="23"/>
        <v>7</v>
      </c>
    </row>
    <row r="8" spans="1:70" ht="14.25">
      <c r="A8" s="104">
        <v>4</v>
      </c>
      <c r="B8" s="123" t="s">
        <v>282</v>
      </c>
      <c r="C8" s="123" t="s">
        <v>71</v>
      </c>
      <c r="D8" s="107"/>
      <c r="E8" s="105">
        <f t="shared" si="24"/>
        <v>1593.52</v>
      </c>
      <c r="F8" s="106">
        <f t="shared" si="25"/>
        <v>-1.4799999999999613</v>
      </c>
      <c r="G8" s="107">
        <v>1595</v>
      </c>
      <c r="H8" s="108"/>
      <c r="I8" s="109">
        <f t="shared" si="26"/>
        <v>143.09090909090901</v>
      </c>
      <c r="J8" s="128">
        <f t="shared" si="27"/>
        <v>6</v>
      </c>
      <c r="K8" s="129">
        <v>14</v>
      </c>
      <c r="L8" s="110">
        <v>11</v>
      </c>
      <c r="M8" s="111">
        <f t="shared" si="28"/>
        <v>1451.909090909091</v>
      </c>
      <c r="N8" s="109">
        <f t="shared" si="29"/>
        <v>146</v>
      </c>
      <c r="O8" s="112">
        <f t="shared" si="30"/>
        <v>118</v>
      </c>
      <c r="P8" s="113">
        <v>16</v>
      </c>
      <c r="Q8" s="114">
        <v>2</v>
      </c>
      <c r="R8" s="115">
        <v>18</v>
      </c>
      <c r="S8" s="116">
        <v>2</v>
      </c>
      <c r="T8" s="117">
        <v>7</v>
      </c>
      <c r="U8" s="118">
        <v>1</v>
      </c>
      <c r="V8" s="115">
        <v>5</v>
      </c>
      <c r="W8" s="118">
        <v>2</v>
      </c>
      <c r="X8" s="117">
        <v>2</v>
      </c>
      <c r="Y8" s="118">
        <v>0</v>
      </c>
      <c r="Z8" s="117">
        <v>8</v>
      </c>
      <c r="AA8" s="118">
        <v>2</v>
      </c>
      <c r="AB8" s="117">
        <v>11</v>
      </c>
      <c r="AC8" s="116">
        <v>2</v>
      </c>
      <c r="AD8" s="113">
        <v>1</v>
      </c>
      <c r="AE8" s="114">
        <v>1</v>
      </c>
      <c r="AF8" s="119">
        <v>6</v>
      </c>
      <c r="AG8" s="116">
        <v>0</v>
      </c>
      <c r="AH8" s="115">
        <v>14</v>
      </c>
      <c r="AI8" s="118">
        <v>2</v>
      </c>
      <c r="AJ8" s="115">
        <v>3</v>
      </c>
      <c r="AK8" s="118">
        <v>0</v>
      </c>
      <c r="AL8" s="95"/>
      <c r="AM8" s="132"/>
      <c r="AN8" s="95"/>
      <c r="AO8" s="120">
        <f t="shared" si="0"/>
        <v>1232</v>
      </c>
      <c r="AP8" s="101">
        <f t="shared" si="1"/>
        <v>1124</v>
      </c>
      <c r="AQ8" s="121">
        <f t="shared" si="2"/>
        <v>1513</v>
      </c>
      <c r="AR8" s="101">
        <f t="shared" si="3"/>
        <v>1557</v>
      </c>
      <c r="AS8" s="121">
        <f t="shared" si="4"/>
        <v>1632</v>
      </c>
      <c r="AT8" s="121">
        <f t="shared" si="5"/>
        <v>1453</v>
      </c>
      <c r="AU8" s="121">
        <f t="shared" si="6"/>
        <v>1364</v>
      </c>
      <c r="AV8" s="121">
        <f t="shared" si="7"/>
        <v>1682</v>
      </c>
      <c r="AW8" s="101">
        <f t="shared" si="8"/>
        <v>1532</v>
      </c>
      <c r="AX8" s="121">
        <f t="shared" si="9"/>
        <v>1250</v>
      </c>
      <c r="AY8" s="121">
        <f t="shared" si="10"/>
        <v>1632</v>
      </c>
      <c r="AZ8" s="59"/>
      <c r="BA8" s="122">
        <f t="shared" si="11"/>
        <v>10</v>
      </c>
      <c r="BB8" s="121">
        <f t="shared" si="12"/>
        <v>11</v>
      </c>
      <c r="BC8" s="121">
        <f t="shared" si="13"/>
        <v>14</v>
      </c>
      <c r="BD8" s="101">
        <f t="shared" si="14"/>
        <v>15</v>
      </c>
      <c r="BE8" s="121">
        <f t="shared" si="15"/>
        <v>18</v>
      </c>
      <c r="BF8" s="121">
        <f t="shared" si="16"/>
        <v>13</v>
      </c>
      <c r="BG8" s="121">
        <f t="shared" si="17"/>
        <v>11</v>
      </c>
      <c r="BH8" s="121">
        <f t="shared" si="18"/>
        <v>14</v>
      </c>
      <c r="BI8" s="121">
        <f t="shared" si="19"/>
        <v>15</v>
      </c>
      <c r="BJ8" s="121">
        <f t="shared" si="20"/>
        <v>11</v>
      </c>
      <c r="BK8" s="121">
        <f t="shared" si="21"/>
        <v>14</v>
      </c>
      <c r="BL8" s="102">
        <f t="shared" si="31"/>
        <v>146</v>
      </c>
      <c r="BM8" s="101">
        <f t="shared" si="32"/>
        <v>10</v>
      </c>
      <c r="BN8" s="101">
        <f t="shared" si="33"/>
        <v>18</v>
      </c>
      <c r="BO8" s="103">
        <f t="shared" si="34"/>
        <v>118</v>
      </c>
      <c r="BQ8" s="168">
        <f t="shared" si="22"/>
        <v>21</v>
      </c>
      <c r="BR8" s="169">
        <f t="shared" si="23"/>
        <v>6</v>
      </c>
    </row>
    <row r="9" spans="1:70" ht="14.25">
      <c r="A9" s="104">
        <v>5</v>
      </c>
      <c r="B9" s="123" t="s">
        <v>283</v>
      </c>
      <c r="C9" s="123" t="s">
        <v>247</v>
      </c>
      <c r="D9" s="107"/>
      <c r="E9" s="105">
        <f t="shared" si="24"/>
        <v>1557</v>
      </c>
      <c r="F9" s="106">
        <f t="shared" si="25"/>
        <v>0</v>
      </c>
      <c r="G9" s="107">
        <v>1557</v>
      </c>
      <c r="H9" s="108"/>
      <c r="I9" s="109">
        <f t="shared" si="26"/>
        <v>159.27272727272725</v>
      </c>
      <c r="J9" s="128">
        <f t="shared" si="27"/>
        <v>3</v>
      </c>
      <c r="K9" s="129">
        <v>15</v>
      </c>
      <c r="L9" s="125">
        <v>11</v>
      </c>
      <c r="M9" s="111">
        <f t="shared" si="28"/>
        <v>1397.7272727272727</v>
      </c>
      <c r="N9" s="109">
        <f t="shared" si="29"/>
        <v>134</v>
      </c>
      <c r="O9" s="112">
        <f t="shared" si="30"/>
        <v>107</v>
      </c>
      <c r="P9" s="113">
        <v>17</v>
      </c>
      <c r="Q9" s="114">
        <v>2</v>
      </c>
      <c r="R9" s="115">
        <v>10</v>
      </c>
      <c r="S9" s="116">
        <v>1</v>
      </c>
      <c r="T9" s="117">
        <v>21</v>
      </c>
      <c r="U9" s="118">
        <v>2</v>
      </c>
      <c r="V9" s="115">
        <v>4</v>
      </c>
      <c r="W9" s="118">
        <v>0</v>
      </c>
      <c r="X9" s="117">
        <v>7</v>
      </c>
      <c r="Y9" s="118">
        <v>1</v>
      </c>
      <c r="Z9" s="117">
        <v>9</v>
      </c>
      <c r="AA9" s="118">
        <v>2</v>
      </c>
      <c r="AB9" s="117">
        <v>16</v>
      </c>
      <c r="AC9" s="116">
        <v>2</v>
      </c>
      <c r="AD9" s="113">
        <v>2</v>
      </c>
      <c r="AE9" s="114">
        <v>0</v>
      </c>
      <c r="AF9" s="119">
        <v>1</v>
      </c>
      <c r="AG9" s="116">
        <v>1</v>
      </c>
      <c r="AH9" s="115">
        <v>13</v>
      </c>
      <c r="AI9" s="118">
        <v>2</v>
      </c>
      <c r="AJ9" s="115">
        <v>11</v>
      </c>
      <c r="AK9" s="118">
        <v>2</v>
      </c>
      <c r="AL9" s="95"/>
      <c r="AM9" s="132"/>
      <c r="AN9" s="95"/>
      <c r="AO9" s="120">
        <f t="shared" si="0"/>
        <v>1226</v>
      </c>
      <c r="AP9" s="101">
        <f t="shared" si="1"/>
        <v>1389</v>
      </c>
      <c r="AQ9" s="121">
        <f t="shared" si="2"/>
        <v>1035</v>
      </c>
      <c r="AR9" s="101">
        <f t="shared" si="3"/>
        <v>1595</v>
      </c>
      <c r="AS9" s="121">
        <f t="shared" si="4"/>
        <v>1513</v>
      </c>
      <c r="AT9" s="121">
        <f t="shared" si="5"/>
        <v>1419</v>
      </c>
      <c r="AU9" s="121">
        <f t="shared" si="6"/>
        <v>1232</v>
      </c>
      <c r="AV9" s="121">
        <f t="shared" si="7"/>
        <v>1632</v>
      </c>
      <c r="AW9" s="101">
        <f t="shared" si="8"/>
        <v>1682</v>
      </c>
      <c r="AX9" s="121">
        <f t="shared" si="9"/>
        <v>1288</v>
      </c>
      <c r="AY9" s="121">
        <f t="shared" si="10"/>
        <v>1364</v>
      </c>
      <c r="AZ9" s="59"/>
      <c r="BA9" s="122">
        <f t="shared" si="11"/>
        <v>9</v>
      </c>
      <c r="BB9" s="121">
        <f t="shared" si="12"/>
        <v>12</v>
      </c>
      <c r="BC9" s="121">
        <f t="shared" si="13"/>
        <v>10</v>
      </c>
      <c r="BD9" s="101">
        <f t="shared" si="14"/>
        <v>14</v>
      </c>
      <c r="BE9" s="121">
        <f t="shared" si="15"/>
        <v>14</v>
      </c>
      <c r="BF9" s="121">
        <f t="shared" si="16"/>
        <v>10</v>
      </c>
      <c r="BG9" s="121">
        <f t="shared" si="17"/>
        <v>10</v>
      </c>
      <c r="BH9" s="121">
        <f t="shared" si="18"/>
        <v>18</v>
      </c>
      <c r="BI9" s="121">
        <f t="shared" si="19"/>
        <v>14</v>
      </c>
      <c r="BJ9" s="121">
        <f t="shared" si="20"/>
        <v>12</v>
      </c>
      <c r="BK9" s="121">
        <f t="shared" si="21"/>
        <v>11</v>
      </c>
      <c r="BL9" s="102">
        <f t="shared" si="31"/>
        <v>134</v>
      </c>
      <c r="BM9" s="101">
        <f t="shared" si="32"/>
        <v>9</v>
      </c>
      <c r="BN9" s="101">
        <f t="shared" si="33"/>
        <v>18</v>
      </c>
      <c r="BO9" s="103">
        <f t="shared" si="34"/>
        <v>107</v>
      </c>
      <c r="BQ9" s="168">
        <f t="shared" si="22"/>
        <v>24</v>
      </c>
      <c r="BR9" s="169">
        <f t="shared" si="23"/>
        <v>3</v>
      </c>
    </row>
    <row r="10" spans="1:70" ht="14.25">
      <c r="A10" s="104">
        <v>6</v>
      </c>
      <c r="B10" s="123" t="s">
        <v>112</v>
      </c>
      <c r="C10" s="123" t="s">
        <v>284</v>
      </c>
      <c r="D10" s="107"/>
      <c r="E10" s="105">
        <f t="shared" si="24"/>
        <v>1543.62</v>
      </c>
      <c r="F10" s="106">
        <f t="shared" si="25"/>
        <v>11.61999999999999</v>
      </c>
      <c r="G10" s="107">
        <v>1532</v>
      </c>
      <c r="H10" s="108"/>
      <c r="I10" s="109">
        <f t="shared" si="26"/>
        <v>129</v>
      </c>
      <c r="J10" s="128">
        <f t="shared" si="27"/>
        <v>2</v>
      </c>
      <c r="K10" s="129">
        <v>15</v>
      </c>
      <c r="L10" s="110">
        <v>11</v>
      </c>
      <c r="M10" s="111">
        <f t="shared" si="28"/>
        <v>1403</v>
      </c>
      <c r="N10" s="109">
        <f t="shared" si="29"/>
        <v>140</v>
      </c>
      <c r="O10" s="112">
        <f t="shared" si="30"/>
        <v>114</v>
      </c>
      <c r="P10" s="113">
        <v>18</v>
      </c>
      <c r="Q10" s="114">
        <v>0</v>
      </c>
      <c r="R10" s="115">
        <v>20</v>
      </c>
      <c r="S10" s="116">
        <v>2</v>
      </c>
      <c r="T10" s="117">
        <v>16</v>
      </c>
      <c r="U10" s="118">
        <v>1</v>
      </c>
      <c r="V10" s="115">
        <v>10</v>
      </c>
      <c r="W10" s="118">
        <v>1</v>
      </c>
      <c r="X10" s="117">
        <v>15</v>
      </c>
      <c r="Y10" s="118">
        <v>2</v>
      </c>
      <c r="Z10" s="117">
        <v>7</v>
      </c>
      <c r="AA10" s="118">
        <v>1</v>
      </c>
      <c r="AB10" s="117">
        <v>3</v>
      </c>
      <c r="AC10" s="116">
        <v>2</v>
      </c>
      <c r="AD10" s="113">
        <v>12</v>
      </c>
      <c r="AE10" s="114">
        <v>2</v>
      </c>
      <c r="AF10" s="119">
        <v>4</v>
      </c>
      <c r="AG10" s="116">
        <v>2</v>
      </c>
      <c r="AH10" s="115">
        <v>2</v>
      </c>
      <c r="AI10" s="118">
        <v>0</v>
      </c>
      <c r="AJ10" s="115">
        <v>1</v>
      </c>
      <c r="AK10" s="118">
        <v>2</v>
      </c>
      <c r="AL10" s="95"/>
      <c r="AM10" s="132"/>
      <c r="AN10" s="95"/>
      <c r="AO10" s="120">
        <f t="shared" si="0"/>
        <v>1124</v>
      </c>
      <c r="AP10" s="101">
        <f t="shared" si="1"/>
        <v>1046</v>
      </c>
      <c r="AQ10" s="121">
        <f t="shared" si="2"/>
        <v>1232</v>
      </c>
      <c r="AR10" s="101">
        <f t="shared" si="3"/>
        <v>1389</v>
      </c>
      <c r="AS10" s="121">
        <f t="shared" si="4"/>
        <v>1248</v>
      </c>
      <c r="AT10" s="121">
        <f t="shared" si="5"/>
        <v>1513</v>
      </c>
      <c r="AU10" s="121">
        <f t="shared" si="6"/>
        <v>1632</v>
      </c>
      <c r="AV10" s="121">
        <f t="shared" si="7"/>
        <v>1340</v>
      </c>
      <c r="AW10" s="101">
        <f t="shared" si="8"/>
        <v>1595</v>
      </c>
      <c r="AX10" s="121">
        <f t="shared" si="9"/>
        <v>1632</v>
      </c>
      <c r="AY10" s="121">
        <f t="shared" si="10"/>
        <v>1682</v>
      </c>
      <c r="AZ10" s="59"/>
      <c r="BA10" s="122">
        <f t="shared" si="11"/>
        <v>11</v>
      </c>
      <c r="BB10" s="121">
        <f t="shared" si="12"/>
        <v>8</v>
      </c>
      <c r="BC10" s="121">
        <f t="shared" si="13"/>
        <v>10</v>
      </c>
      <c r="BD10" s="101">
        <f t="shared" si="14"/>
        <v>12</v>
      </c>
      <c r="BE10" s="121">
        <f t="shared" si="15"/>
        <v>13</v>
      </c>
      <c r="BF10" s="121">
        <f t="shared" si="16"/>
        <v>14</v>
      </c>
      <c r="BG10" s="121">
        <f t="shared" si="17"/>
        <v>14</v>
      </c>
      <c r="BH10" s="121">
        <f t="shared" si="18"/>
        <v>12</v>
      </c>
      <c r="BI10" s="121">
        <f t="shared" si="19"/>
        <v>14</v>
      </c>
      <c r="BJ10" s="121">
        <f t="shared" si="20"/>
        <v>18</v>
      </c>
      <c r="BK10" s="121">
        <f t="shared" si="21"/>
        <v>14</v>
      </c>
      <c r="BL10" s="102">
        <f t="shared" si="31"/>
        <v>140</v>
      </c>
      <c r="BM10" s="101">
        <f t="shared" si="32"/>
        <v>8</v>
      </c>
      <c r="BN10" s="101">
        <f t="shared" si="33"/>
        <v>18</v>
      </c>
      <c r="BO10" s="103">
        <f>SUM($BL10-$BM10-BN10)</f>
        <v>114</v>
      </c>
      <c r="BQ10" s="168">
        <f t="shared" si="22"/>
        <v>25</v>
      </c>
      <c r="BR10" s="169">
        <f t="shared" si="23"/>
        <v>2</v>
      </c>
    </row>
    <row r="11" spans="1:70" ht="14.25">
      <c r="A11" s="104">
        <v>7</v>
      </c>
      <c r="B11" s="123" t="s">
        <v>285</v>
      </c>
      <c r="C11" s="123" t="s">
        <v>286</v>
      </c>
      <c r="D11" s="107"/>
      <c r="E11" s="105">
        <f t="shared" si="24"/>
        <v>1525.7</v>
      </c>
      <c r="F11" s="106">
        <f t="shared" si="25"/>
        <v>12.699999999999978</v>
      </c>
      <c r="G11" s="107">
        <v>1513</v>
      </c>
      <c r="H11" s="108"/>
      <c r="I11" s="109">
        <f t="shared" si="26"/>
        <v>78.63636363636374</v>
      </c>
      <c r="J11" s="128">
        <f t="shared" si="27"/>
        <v>5</v>
      </c>
      <c r="K11" s="129">
        <v>14</v>
      </c>
      <c r="L11" s="110">
        <v>11</v>
      </c>
      <c r="M11" s="111">
        <f t="shared" si="28"/>
        <v>1434.3636363636363</v>
      </c>
      <c r="N11" s="109">
        <f t="shared" si="29"/>
        <v>147</v>
      </c>
      <c r="O11" s="112">
        <f t="shared" si="30"/>
        <v>119</v>
      </c>
      <c r="P11" s="113">
        <v>19</v>
      </c>
      <c r="Q11" s="114">
        <v>2</v>
      </c>
      <c r="R11" s="115">
        <v>12</v>
      </c>
      <c r="S11" s="116">
        <v>2</v>
      </c>
      <c r="T11" s="117">
        <v>4</v>
      </c>
      <c r="U11" s="118">
        <v>1</v>
      </c>
      <c r="V11" s="115">
        <v>1</v>
      </c>
      <c r="W11" s="118">
        <v>0</v>
      </c>
      <c r="X11" s="117">
        <v>5</v>
      </c>
      <c r="Y11" s="118">
        <v>1</v>
      </c>
      <c r="Z11" s="117">
        <v>6</v>
      </c>
      <c r="AA11" s="118">
        <v>1</v>
      </c>
      <c r="AB11" s="117">
        <v>10</v>
      </c>
      <c r="AC11" s="116">
        <v>2</v>
      </c>
      <c r="AD11" s="113">
        <v>8</v>
      </c>
      <c r="AE11" s="114">
        <v>2</v>
      </c>
      <c r="AF11" s="119">
        <v>2</v>
      </c>
      <c r="AG11" s="116">
        <v>0</v>
      </c>
      <c r="AH11" s="115">
        <v>15</v>
      </c>
      <c r="AI11" s="118">
        <v>1</v>
      </c>
      <c r="AJ11" s="115">
        <v>14</v>
      </c>
      <c r="AK11" s="118">
        <v>2</v>
      </c>
      <c r="AL11" s="95"/>
      <c r="AM11" s="132"/>
      <c r="AN11" s="95"/>
      <c r="AO11" s="120">
        <f t="shared" si="0"/>
        <v>1100</v>
      </c>
      <c r="AP11" s="101">
        <f t="shared" si="1"/>
        <v>1340</v>
      </c>
      <c r="AQ11" s="121">
        <f t="shared" si="2"/>
        <v>1595</v>
      </c>
      <c r="AR11" s="101">
        <f t="shared" si="3"/>
        <v>1682</v>
      </c>
      <c r="AS11" s="121">
        <f t="shared" si="4"/>
        <v>1557</v>
      </c>
      <c r="AT11" s="121">
        <f t="shared" si="5"/>
        <v>1532</v>
      </c>
      <c r="AU11" s="121">
        <f t="shared" si="6"/>
        <v>1389</v>
      </c>
      <c r="AV11" s="121">
        <f t="shared" si="7"/>
        <v>1453</v>
      </c>
      <c r="AW11" s="101">
        <f t="shared" si="8"/>
        <v>1632</v>
      </c>
      <c r="AX11" s="121">
        <f t="shared" si="9"/>
        <v>1248</v>
      </c>
      <c r="AY11" s="121">
        <f t="shared" si="10"/>
        <v>1250</v>
      </c>
      <c r="AZ11" s="59"/>
      <c r="BA11" s="122">
        <f t="shared" si="11"/>
        <v>10</v>
      </c>
      <c r="BB11" s="121">
        <f t="shared" si="12"/>
        <v>12</v>
      </c>
      <c r="BC11" s="121">
        <f t="shared" si="13"/>
        <v>14</v>
      </c>
      <c r="BD11" s="101">
        <f t="shared" si="14"/>
        <v>14</v>
      </c>
      <c r="BE11" s="121">
        <f t="shared" si="15"/>
        <v>15</v>
      </c>
      <c r="BF11" s="121">
        <f t="shared" si="16"/>
        <v>15</v>
      </c>
      <c r="BG11" s="121">
        <f t="shared" si="17"/>
        <v>12</v>
      </c>
      <c r="BH11" s="121">
        <f t="shared" si="18"/>
        <v>13</v>
      </c>
      <c r="BI11" s="121">
        <f t="shared" si="19"/>
        <v>18</v>
      </c>
      <c r="BJ11" s="121">
        <f t="shared" si="20"/>
        <v>13</v>
      </c>
      <c r="BK11" s="121">
        <f t="shared" si="21"/>
        <v>11</v>
      </c>
      <c r="BL11" s="102">
        <f t="shared" si="31"/>
        <v>147</v>
      </c>
      <c r="BM11" s="101">
        <f t="shared" si="32"/>
        <v>10</v>
      </c>
      <c r="BN11" s="101">
        <f t="shared" si="33"/>
        <v>18</v>
      </c>
      <c r="BO11" s="103">
        <f t="shared" si="34"/>
        <v>119</v>
      </c>
      <c r="BQ11" s="168">
        <f t="shared" si="22"/>
        <v>22</v>
      </c>
      <c r="BR11" s="169">
        <f t="shared" si="23"/>
        <v>5</v>
      </c>
    </row>
    <row r="12" spans="1:70" ht="14.25">
      <c r="A12" s="104">
        <v>8</v>
      </c>
      <c r="B12" s="123" t="s">
        <v>109</v>
      </c>
      <c r="C12" s="123" t="s">
        <v>160</v>
      </c>
      <c r="D12" s="170"/>
      <c r="E12" s="105">
        <f t="shared" si="24"/>
        <v>1446.26</v>
      </c>
      <c r="F12" s="106">
        <f t="shared" si="25"/>
        <v>-6.7399999999999949</v>
      </c>
      <c r="G12" s="107">
        <v>1453</v>
      </c>
      <c r="H12" s="108"/>
      <c r="I12" s="109">
        <f t="shared" si="26"/>
        <v>121.5454545454545</v>
      </c>
      <c r="J12" s="128">
        <f t="shared" si="27"/>
        <v>8</v>
      </c>
      <c r="K12" s="129">
        <v>13</v>
      </c>
      <c r="L12" s="110">
        <v>11</v>
      </c>
      <c r="M12" s="111">
        <f t="shared" si="28"/>
        <v>1331.4545454545455</v>
      </c>
      <c r="N12" s="109">
        <f t="shared" si="29"/>
        <v>130</v>
      </c>
      <c r="O12" s="112">
        <f t="shared" si="30"/>
        <v>105</v>
      </c>
      <c r="P12" s="113">
        <v>20</v>
      </c>
      <c r="Q12" s="114">
        <v>2</v>
      </c>
      <c r="R12" s="115">
        <v>25</v>
      </c>
      <c r="S12" s="116">
        <v>1</v>
      </c>
      <c r="T12" s="117">
        <v>11</v>
      </c>
      <c r="U12" s="118">
        <v>1</v>
      </c>
      <c r="V12" s="115">
        <v>14</v>
      </c>
      <c r="W12" s="118">
        <v>2</v>
      </c>
      <c r="X12" s="117">
        <v>12</v>
      </c>
      <c r="Y12" s="118">
        <v>1</v>
      </c>
      <c r="Z12" s="117">
        <v>4</v>
      </c>
      <c r="AA12" s="118">
        <v>0</v>
      </c>
      <c r="AB12" s="117">
        <v>19</v>
      </c>
      <c r="AC12" s="116">
        <v>2</v>
      </c>
      <c r="AD12" s="113">
        <v>7</v>
      </c>
      <c r="AE12" s="114">
        <v>0</v>
      </c>
      <c r="AF12" s="119">
        <v>18</v>
      </c>
      <c r="AG12" s="116">
        <v>2</v>
      </c>
      <c r="AH12" s="115">
        <v>1</v>
      </c>
      <c r="AI12" s="118">
        <v>1</v>
      </c>
      <c r="AJ12" s="115">
        <v>2</v>
      </c>
      <c r="AK12" s="118">
        <v>1</v>
      </c>
      <c r="AL12" s="95"/>
      <c r="AM12" s="132"/>
      <c r="AN12" s="95"/>
      <c r="AO12" s="120">
        <f t="shared" si="0"/>
        <v>1046</v>
      </c>
      <c r="AP12" s="101">
        <f t="shared" si="1"/>
        <v>1000</v>
      </c>
      <c r="AQ12" s="121">
        <f t="shared" si="2"/>
        <v>1364</v>
      </c>
      <c r="AR12" s="101">
        <f t="shared" si="3"/>
        <v>1250</v>
      </c>
      <c r="AS12" s="121">
        <f t="shared" si="4"/>
        <v>1340</v>
      </c>
      <c r="AT12" s="121">
        <f t="shared" si="5"/>
        <v>1595</v>
      </c>
      <c r="AU12" s="121">
        <f t="shared" si="6"/>
        <v>1100</v>
      </c>
      <c r="AV12" s="121">
        <f t="shared" si="7"/>
        <v>1513</v>
      </c>
      <c r="AW12" s="101">
        <f t="shared" si="8"/>
        <v>1124</v>
      </c>
      <c r="AX12" s="121">
        <f t="shared" si="9"/>
        <v>1682</v>
      </c>
      <c r="AY12" s="121">
        <f t="shared" si="10"/>
        <v>1632</v>
      </c>
      <c r="AZ12" s="59"/>
      <c r="BA12" s="122">
        <f t="shared" si="11"/>
        <v>8</v>
      </c>
      <c r="BB12" s="121">
        <f t="shared" si="12"/>
        <v>7</v>
      </c>
      <c r="BC12" s="121">
        <f t="shared" si="13"/>
        <v>11</v>
      </c>
      <c r="BD12" s="101">
        <f t="shared" si="14"/>
        <v>11</v>
      </c>
      <c r="BE12" s="121">
        <f t="shared" si="15"/>
        <v>12</v>
      </c>
      <c r="BF12" s="121">
        <f t="shared" si="16"/>
        <v>14</v>
      </c>
      <c r="BG12" s="121">
        <f t="shared" si="17"/>
        <v>10</v>
      </c>
      <c r="BH12" s="121">
        <f t="shared" si="18"/>
        <v>14</v>
      </c>
      <c r="BI12" s="121">
        <f t="shared" si="19"/>
        <v>11</v>
      </c>
      <c r="BJ12" s="121">
        <f t="shared" si="20"/>
        <v>14</v>
      </c>
      <c r="BK12" s="121">
        <f t="shared" si="21"/>
        <v>18</v>
      </c>
      <c r="BL12" s="102">
        <f t="shared" si="31"/>
        <v>130</v>
      </c>
      <c r="BM12" s="101">
        <f t="shared" si="32"/>
        <v>7</v>
      </c>
      <c r="BN12" s="101">
        <f t="shared" si="33"/>
        <v>18</v>
      </c>
      <c r="BO12" s="103">
        <f t="shared" si="34"/>
        <v>105</v>
      </c>
      <c r="BQ12" s="168">
        <f t="shared" si="22"/>
        <v>19</v>
      </c>
      <c r="BR12" s="169">
        <f t="shared" si="23"/>
        <v>8</v>
      </c>
    </row>
    <row r="13" spans="1:70" ht="14.25">
      <c r="A13" s="104">
        <v>9</v>
      </c>
      <c r="B13" s="123" t="s">
        <v>287</v>
      </c>
      <c r="C13" s="123" t="s">
        <v>62</v>
      </c>
      <c r="D13" s="170"/>
      <c r="E13" s="105">
        <f t="shared" si="24"/>
        <v>1376</v>
      </c>
      <c r="F13" s="106">
        <f t="shared" si="25"/>
        <v>-43.000000000000007</v>
      </c>
      <c r="G13" s="107">
        <v>1419</v>
      </c>
      <c r="H13" s="108"/>
      <c r="I13" s="109">
        <f t="shared" si="26"/>
        <v>245.4545454545455</v>
      </c>
      <c r="J13" s="128">
        <f t="shared" si="27"/>
        <v>18</v>
      </c>
      <c r="K13" s="129">
        <v>10</v>
      </c>
      <c r="L13" s="110">
        <v>11</v>
      </c>
      <c r="M13" s="111">
        <f t="shared" si="28"/>
        <v>1173.5454545454545</v>
      </c>
      <c r="N13" s="109">
        <f t="shared" si="29"/>
        <v>112</v>
      </c>
      <c r="O13" s="112">
        <f t="shared" si="30"/>
        <v>94</v>
      </c>
      <c r="P13" s="113">
        <v>21</v>
      </c>
      <c r="Q13" s="114">
        <v>0</v>
      </c>
      <c r="R13" s="115">
        <v>15</v>
      </c>
      <c r="S13" s="116">
        <v>1</v>
      </c>
      <c r="T13" s="117">
        <v>19</v>
      </c>
      <c r="U13" s="118">
        <v>1</v>
      </c>
      <c r="V13" s="115">
        <v>17</v>
      </c>
      <c r="W13" s="118">
        <v>1</v>
      </c>
      <c r="X13" s="117">
        <v>24</v>
      </c>
      <c r="Y13" s="118">
        <v>2</v>
      </c>
      <c r="Z13" s="117">
        <v>5</v>
      </c>
      <c r="AA13" s="118">
        <v>0</v>
      </c>
      <c r="AB13" s="117">
        <v>13</v>
      </c>
      <c r="AC13" s="116">
        <v>1</v>
      </c>
      <c r="AD13" s="113">
        <v>23</v>
      </c>
      <c r="AE13" s="114">
        <v>1</v>
      </c>
      <c r="AF13" s="119">
        <v>20</v>
      </c>
      <c r="AG13" s="116">
        <v>1</v>
      </c>
      <c r="AH13" s="115">
        <v>22</v>
      </c>
      <c r="AI13" s="118">
        <v>2</v>
      </c>
      <c r="AJ13" s="115">
        <v>10</v>
      </c>
      <c r="AK13" s="118">
        <v>0</v>
      </c>
      <c r="AL13" s="95"/>
      <c r="AM13" s="132"/>
      <c r="AN13" s="95"/>
      <c r="AO13" s="120">
        <f t="shared" si="0"/>
        <v>1035</v>
      </c>
      <c r="AP13" s="101">
        <f t="shared" si="1"/>
        <v>1248</v>
      </c>
      <c r="AQ13" s="121">
        <f t="shared" si="2"/>
        <v>1100</v>
      </c>
      <c r="AR13" s="101">
        <f t="shared" si="3"/>
        <v>1226</v>
      </c>
      <c r="AS13" s="121">
        <f t="shared" si="4"/>
        <v>1000</v>
      </c>
      <c r="AT13" s="121">
        <f t="shared" si="5"/>
        <v>1557</v>
      </c>
      <c r="AU13" s="121">
        <f t="shared" si="6"/>
        <v>1288</v>
      </c>
      <c r="AV13" s="121">
        <f t="shared" si="7"/>
        <v>1000</v>
      </c>
      <c r="AW13" s="101">
        <f t="shared" si="8"/>
        <v>1046</v>
      </c>
      <c r="AX13" s="121">
        <f t="shared" si="9"/>
        <v>1020</v>
      </c>
      <c r="AY13" s="121">
        <f t="shared" si="10"/>
        <v>1389</v>
      </c>
      <c r="AZ13" s="59"/>
      <c r="BA13" s="122">
        <f t="shared" si="11"/>
        <v>10</v>
      </c>
      <c r="BB13" s="121">
        <f t="shared" si="12"/>
        <v>13</v>
      </c>
      <c r="BC13" s="121">
        <f t="shared" si="13"/>
        <v>10</v>
      </c>
      <c r="BD13" s="101">
        <f t="shared" si="14"/>
        <v>9</v>
      </c>
      <c r="BE13" s="121">
        <f t="shared" si="15"/>
        <v>3</v>
      </c>
      <c r="BF13" s="121">
        <f t="shared" si="16"/>
        <v>15</v>
      </c>
      <c r="BG13" s="121">
        <f t="shared" si="17"/>
        <v>12</v>
      </c>
      <c r="BH13" s="121">
        <f t="shared" si="18"/>
        <v>10</v>
      </c>
      <c r="BI13" s="121">
        <f t="shared" si="19"/>
        <v>8</v>
      </c>
      <c r="BJ13" s="121">
        <f t="shared" si="20"/>
        <v>10</v>
      </c>
      <c r="BK13" s="121">
        <f t="shared" si="21"/>
        <v>12</v>
      </c>
      <c r="BL13" s="102">
        <f t="shared" si="31"/>
        <v>112</v>
      </c>
      <c r="BM13" s="101">
        <f t="shared" si="32"/>
        <v>3</v>
      </c>
      <c r="BN13" s="101">
        <f t="shared" si="33"/>
        <v>15</v>
      </c>
      <c r="BO13" s="103">
        <f t="shared" si="34"/>
        <v>94</v>
      </c>
      <c r="BQ13" s="168">
        <f t="shared" si="22"/>
        <v>9</v>
      </c>
      <c r="BR13" s="169">
        <f t="shared" si="23"/>
        <v>18</v>
      </c>
    </row>
    <row r="14" spans="1:70" ht="14.25">
      <c r="A14" s="104">
        <v>10</v>
      </c>
      <c r="B14" s="123" t="s">
        <v>305</v>
      </c>
      <c r="C14" s="123" t="s">
        <v>288</v>
      </c>
      <c r="D14" s="170"/>
      <c r="E14" s="105">
        <f t="shared" si="24"/>
        <v>1381</v>
      </c>
      <c r="F14" s="106">
        <f t="shared" si="25"/>
        <v>-7.9999999999999716</v>
      </c>
      <c r="G14" s="126">
        <v>1389</v>
      </c>
      <c r="H14" s="108"/>
      <c r="I14" s="109">
        <f t="shared" si="26"/>
        <v>81.818181818181756</v>
      </c>
      <c r="J14" s="128">
        <f t="shared" si="27"/>
        <v>10</v>
      </c>
      <c r="K14" s="129">
        <v>12</v>
      </c>
      <c r="L14" s="110">
        <v>11</v>
      </c>
      <c r="M14" s="111">
        <f t="shared" si="28"/>
        <v>1307.1818181818182</v>
      </c>
      <c r="N14" s="109">
        <f t="shared" si="29"/>
        <v>123</v>
      </c>
      <c r="O14" s="112">
        <f t="shared" si="30"/>
        <v>105</v>
      </c>
      <c r="P14" s="113">
        <v>22</v>
      </c>
      <c r="Q14" s="114">
        <v>2</v>
      </c>
      <c r="R14" s="115">
        <v>5</v>
      </c>
      <c r="S14" s="116">
        <v>1</v>
      </c>
      <c r="T14" s="117">
        <v>3</v>
      </c>
      <c r="U14" s="118">
        <v>0</v>
      </c>
      <c r="V14" s="115">
        <v>6</v>
      </c>
      <c r="W14" s="118">
        <v>1</v>
      </c>
      <c r="X14" s="117">
        <v>14</v>
      </c>
      <c r="Y14" s="118">
        <v>2</v>
      </c>
      <c r="Z14" s="117">
        <v>16</v>
      </c>
      <c r="AA14" s="118">
        <v>1</v>
      </c>
      <c r="AB14" s="117">
        <v>7</v>
      </c>
      <c r="AC14" s="116">
        <v>0</v>
      </c>
      <c r="AD14" s="113">
        <v>18</v>
      </c>
      <c r="AE14" s="114">
        <v>0</v>
      </c>
      <c r="AF14" s="119">
        <v>24</v>
      </c>
      <c r="AG14" s="116">
        <v>2</v>
      </c>
      <c r="AH14" s="115">
        <v>19</v>
      </c>
      <c r="AI14" s="118">
        <v>1</v>
      </c>
      <c r="AJ14" s="115">
        <v>9</v>
      </c>
      <c r="AK14" s="118">
        <v>2</v>
      </c>
      <c r="AL14" s="95"/>
      <c r="AM14" s="132"/>
      <c r="AN14" s="95"/>
      <c r="AO14" s="120">
        <f t="shared" si="0"/>
        <v>1020</v>
      </c>
      <c r="AP14" s="101">
        <f t="shared" si="1"/>
        <v>1557</v>
      </c>
      <c r="AQ14" s="121">
        <f t="shared" si="2"/>
        <v>1632</v>
      </c>
      <c r="AR14" s="101">
        <f t="shared" si="3"/>
        <v>1532</v>
      </c>
      <c r="AS14" s="121">
        <f t="shared" si="4"/>
        <v>1250</v>
      </c>
      <c r="AT14" s="121">
        <f t="shared" si="5"/>
        <v>1232</v>
      </c>
      <c r="AU14" s="121">
        <f t="shared" si="6"/>
        <v>1513</v>
      </c>
      <c r="AV14" s="121">
        <f t="shared" si="7"/>
        <v>1124</v>
      </c>
      <c r="AW14" s="101">
        <f t="shared" si="8"/>
        <v>1000</v>
      </c>
      <c r="AX14" s="121">
        <f t="shared" si="9"/>
        <v>1100</v>
      </c>
      <c r="AY14" s="121">
        <f t="shared" si="10"/>
        <v>1419</v>
      </c>
      <c r="AZ14" s="59"/>
      <c r="BA14" s="122">
        <f t="shared" si="11"/>
        <v>10</v>
      </c>
      <c r="BB14" s="121">
        <f t="shared" si="12"/>
        <v>15</v>
      </c>
      <c r="BC14" s="121">
        <f t="shared" si="13"/>
        <v>14</v>
      </c>
      <c r="BD14" s="101">
        <f t="shared" si="14"/>
        <v>15</v>
      </c>
      <c r="BE14" s="121">
        <f t="shared" si="15"/>
        <v>11</v>
      </c>
      <c r="BF14" s="121">
        <f t="shared" si="16"/>
        <v>10</v>
      </c>
      <c r="BG14" s="121">
        <f t="shared" si="17"/>
        <v>14</v>
      </c>
      <c r="BH14" s="121">
        <f t="shared" si="18"/>
        <v>11</v>
      </c>
      <c r="BI14" s="121">
        <f t="shared" si="19"/>
        <v>3</v>
      </c>
      <c r="BJ14" s="121">
        <f t="shared" si="20"/>
        <v>10</v>
      </c>
      <c r="BK14" s="121">
        <f t="shared" si="21"/>
        <v>10</v>
      </c>
      <c r="BL14" s="102">
        <f t="shared" si="31"/>
        <v>123</v>
      </c>
      <c r="BM14" s="101">
        <f t="shared" si="32"/>
        <v>3</v>
      </c>
      <c r="BN14" s="101">
        <f t="shared" si="33"/>
        <v>15</v>
      </c>
      <c r="BO14" s="103">
        <f t="shared" si="34"/>
        <v>105</v>
      </c>
      <c r="BQ14" s="168">
        <f t="shared" si="22"/>
        <v>17</v>
      </c>
      <c r="BR14" s="169">
        <f t="shared" si="23"/>
        <v>10</v>
      </c>
    </row>
    <row r="15" spans="1:70" ht="14.25">
      <c r="A15" s="104">
        <v>11</v>
      </c>
      <c r="B15" s="123" t="s">
        <v>289</v>
      </c>
      <c r="C15" s="123" t="s">
        <v>290</v>
      </c>
      <c r="D15" s="170"/>
      <c r="E15" s="105">
        <f t="shared" si="24"/>
        <v>1353.88</v>
      </c>
      <c r="F15" s="106">
        <f t="shared" si="25"/>
        <v>-10.120000000000005</v>
      </c>
      <c r="G15" s="107">
        <v>1364</v>
      </c>
      <c r="H15" s="108"/>
      <c r="I15" s="109">
        <f t="shared" si="26"/>
        <v>46</v>
      </c>
      <c r="J15" s="128">
        <f t="shared" si="27"/>
        <v>13</v>
      </c>
      <c r="K15" s="129">
        <v>11</v>
      </c>
      <c r="L15" s="110">
        <v>11</v>
      </c>
      <c r="M15" s="111">
        <f t="shared" si="28"/>
        <v>1318</v>
      </c>
      <c r="N15" s="109">
        <f t="shared" si="29"/>
        <v>137</v>
      </c>
      <c r="O15" s="112">
        <f t="shared" si="30"/>
        <v>110</v>
      </c>
      <c r="P15" s="113">
        <v>23</v>
      </c>
      <c r="Q15" s="114">
        <v>2</v>
      </c>
      <c r="R15" s="115">
        <v>2</v>
      </c>
      <c r="S15" s="116">
        <v>1</v>
      </c>
      <c r="T15" s="117">
        <v>8</v>
      </c>
      <c r="U15" s="118">
        <v>1</v>
      </c>
      <c r="V15" s="115">
        <v>12</v>
      </c>
      <c r="W15" s="118">
        <v>0</v>
      </c>
      <c r="X15" s="117">
        <v>17</v>
      </c>
      <c r="Y15" s="118">
        <v>1</v>
      </c>
      <c r="Z15" s="117">
        <v>13</v>
      </c>
      <c r="AA15" s="118">
        <v>2</v>
      </c>
      <c r="AB15" s="117">
        <v>4</v>
      </c>
      <c r="AC15" s="116">
        <v>0</v>
      </c>
      <c r="AD15" s="113">
        <v>21</v>
      </c>
      <c r="AE15" s="114">
        <v>2</v>
      </c>
      <c r="AF15" s="119">
        <v>15</v>
      </c>
      <c r="AG15" s="116">
        <v>0</v>
      </c>
      <c r="AH15" s="115">
        <v>18</v>
      </c>
      <c r="AI15" s="118">
        <v>2</v>
      </c>
      <c r="AJ15" s="115">
        <v>5</v>
      </c>
      <c r="AK15" s="118">
        <v>0</v>
      </c>
      <c r="AL15" s="95"/>
      <c r="AM15" s="132"/>
      <c r="AN15" s="95"/>
      <c r="AO15" s="120">
        <f t="shared" si="0"/>
        <v>1000</v>
      </c>
      <c r="AP15" s="101">
        <f t="shared" si="1"/>
        <v>1632</v>
      </c>
      <c r="AQ15" s="121">
        <f t="shared" si="2"/>
        <v>1453</v>
      </c>
      <c r="AR15" s="101">
        <f t="shared" si="3"/>
        <v>1340</v>
      </c>
      <c r="AS15" s="121">
        <f t="shared" si="4"/>
        <v>1226</v>
      </c>
      <c r="AT15" s="121">
        <f t="shared" si="5"/>
        <v>1288</v>
      </c>
      <c r="AU15" s="121">
        <f t="shared" si="6"/>
        <v>1595</v>
      </c>
      <c r="AV15" s="121">
        <f t="shared" si="7"/>
        <v>1035</v>
      </c>
      <c r="AW15" s="101">
        <f t="shared" si="8"/>
        <v>1248</v>
      </c>
      <c r="AX15" s="121">
        <f t="shared" si="9"/>
        <v>1124</v>
      </c>
      <c r="AY15" s="121">
        <f t="shared" si="10"/>
        <v>1557</v>
      </c>
      <c r="AZ15" s="59"/>
      <c r="BA15" s="122">
        <f t="shared" si="11"/>
        <v>10</v>
      </c>
      <c r="BB15" s="121">
        <f t="shared" si="12"/>
        <v>18</v>
      </c>
      <c r="BC15" s="121">
        <f t="shared" si="13"/>
        <v>13</v>
      </c>
      <c r="BD15" s="101">
        <f t="shared" si="14"/>
        <v>12</v>
      </c>
      <c r="BE15" s="121">
        <f t="shared" si="15"/>
        <v>9</v>
      </c>
      <c r="BF15" s="121">
        <f t="shared" si="16"/>
        <v>12</v>
      </c>
      <c r="BG15" s="121">
        <f t="shared" si="17"/>
        <v>14</v>
      </c>
      <c r="BH15" s="121">
        <f t="shared" si="18"/>
        <v>10</v>
      </c>
      <c r="BI15" s="121">
        <f t="shared" si="19"/>
        <v>13</v>
      </c>
      <c r="BJ15" s="121">
        <f t="shared" si="20"/>
        <v>11</v>
      </c>
      <c r="BK15" s="121">
        <f t="shared" si="21"/>
        <v>15</v>
      </c>
      <c r="BL15" s="102">
        <f t="shared" si="31"/>
        <v>137</v>
      </c>
      <c r="BM15" s="101">
        <f t="shared" si="32"/>
        <v>9</v>
      </c>
      <c r="BN15" s="101">
        <f t="shared" si="33"/>
        <v>18</v>
      </c>
      <c r="BO15" s="103">
        <f t="shared" si="34"/>
        <v>110</v>
      </c>
      <c r="BQ15" s="168">
        <f t="shared" si="22"/>
        <v>14</v>
      </c>
      <c r="BR15" s="169">
        <f t="shared" si="23"/>
        <v>13</v>
      </c>
    </row>
    <row r="16" spans="1:70" ht="14.25">
      <c r="A16" s="104">
        <v>12</v>
      </c>
      <c r="B16" s="123" t="s">
        <v>162</v>
      </c>
      <c r="C16" s="123" t="s">
        <v>160</v>
      </c>
      <c r="D16" s="170"/>
      <c r="E16" s="105">
        <f t="shared" si="24"/>
        <v>1366.5</v>
      </c>
      <c r="F16" s="106">
        <f t="shared" si="25"/>
        <v>26.500000000000004</v>
      </c>
      <c r="G16" s="107">
        <v>1340</v>
      </c>
      <c r="H16" s="108"/>
      <c r="I16" s="109">
        <f t="shared" si="26"/>
        <v>-132.5</v>
      </c>
      <c r="J16" s="128">
        <f t="shared" si="27"/>
        <v>11</v>
      </c>
      <c r="K16" s="129">
        <v>12</v>
      </c>
      <c r="L16" s="110">
        <v>10</v>
      </c>
      <c r="M16" s="111">
        <f t="shared" si="28"/>
        <v>1472.5</v>
      </c>
      <c r="N16" s="109">
        <f t="shared" si="29"/>
        <v>119</v>
      </c>
      <c r="O16" s="112">
        <f t="shared" si="30"/>
        <v>101</v>
      </c>
      <c r="P16" s="113">
        <v>24</v>
      </c>
      <c r="Q16" s="114">
        <v>2</v>
      </c>
      <c r="R16" s="115">
        <v>7</v>
      </c>
      <c r="S16" s="116">
        <v>0</v>
      </c>
      <c r="T16" s="117">
        <v>18</v>
      </c>
      <c r="U16" s="118">
        <v>2</v>
      </c>
      <c r="V16" s="115">
        <v>11</v>
      </c>
      <c r="W16" s="118">
        <v>2</v>
      </c>
      <c r="X16" s="117">
        <v>8</v>
      </c>
      <c r="Y16" s="118">
        <v>1</v>
      </c>
      <c r="Z16" s="117">
        <v>2</v>
      </c>
      <c r="AA16" s="118">
        <v>0</v>
      </c>
      <c r="AB16" s="117">
        <v>17</v>
      </c>
      <c r="AC16" s="116">
        <v>2</v>
      </c>
      <c r="AD16" s="113">
        <v>6</v>
      </c>
      <c r="AE16" s="114">
        <v>0</v>
      </c>
      <c r="AF16" s="119">
        <v>14</v>
      </c>
      <c r="AG16" s="116">
        <v>1</v>
      </c>
      <c r="AH16" s="115">
        <v>3</v>
      </c>
      <c r="AI16" s="118">
        <v>0</v>
      </c>
      <c r="AJ16" s="115">
        <v>999</v>
      </c>
      <c r="AK16" s="118">
        <v>2</v>
      </c>
      <c r="AL16" s="95"/>
      <c r="AM16" s="132"/>
      <c r="AN16" s="95"/>
      <c r="AO16" s="120">
        <f t="shared" si="0"/>
        <v>1000</v>
      </c>
      <c r="AP16" s="101">
        <f t="shared" si="1"/>
        <v>1513</v>
      </c>
      <c r="AQ16" s="121">
        <f t="shared" si="2"/>
        <v>1124</v>
      </c>
      <c r="AR16" s="101">
        <f t="shared" si="3"/>
        <v>1364</v>
      </c>
      <c r="AS16" s="121">
        <f t="shared" si="4"/>
        <v>1453</v>
      </c>
      <c r="AT16" s="121">
        <f t="shared" si="5"/>
        <v>1632</v>
      </c>
      <c r="AU16" s="121">
        <f t="shared" si="6"/>
        <v>1226</v>
      </c>
      <c r="AV16" s="121">
        <f t="shared" si="7"/>
        <v>1532</v>
      </c>
      <c r="AW16" s="101">
        <f t="shared" si="8"/>
        <v>1250</v>
      </c>
      <c r="AX16" s="121">
        <f t="shared" si="9"/>
        <v>1632</v>
      </c>
      <c r="AY16" s="121">
        <f t="shared" si="10"/>
        <v>999</v>
      </c>
      <c r="AZ16" s="59"/>
      <c r="BA16" s="122">
        <f t="shared" si="11"/>
        <v>3</v>
      </c>
      <c r="BB16" s="121">
        <f t="shared" si="12"/>
        <v>14</v>
      </c>
      <c r="BC16" s="121">
        <f t="shared" si="13"/>
        <v>11</v>
      </c>
      <c r="BD16" s="101">
        <f t="shared" si="14"/>
        <v>11</v>
      </c>
      <c r="BE16" s="121">
        <f t="shared" si="15"/>
        <v>13</v>
      </c>
      <c r="BF16" s="121">
        <f t="shared" si="16"/>
        <v>18</v>
      </c>
      <c r="BG16" s="121">
        <f t="shared" si="17"/>
        <v>9</v>
      </c>
      <c r="BH16" s="121">
        <f t="shared" si="18"/>
        <v>15</v>
      </c>
      <c r="BI16" s="121">
        <f t="shared" si="19"/>
        <v>11</v>
      </c>
      <c r="BJ16" s="121">
        <f t="shared" si="20"/>
        <v>14</v>
      </c>
      <c r="BK16" s="121">
        <f t="shared" si="21"/>
        <v>0</v>
      </c>
      <c r="BL16" s="102">
        <f t="shared" si="31"/>
        <v>119</v>
      </c>
      <c r="BM16" s="101">
        <f t="shared" si="32"/>
        <v>0</v>
      </c>
      <c r="BN16" s="101">
        <f t="shared" si="33"/>
        <v>18</v>
      </c>
      <c r="BO16" s="103">
        <f t="shared" si="34"/>
        <v>101</v>
      </c>
      <c r="BQ16" s="168">
        <f t="shared" si="22"/>
        <v>16</v>
      </c>
      <c r="BR16" s="169">
        <f t="shared" si="23"/>
        <v>11</v>
      </c>
    </row>
    <row r="17" spans="1:70" ht="14.25">
      <c r="A17" s="104">
        <v>13</v>
      </c>
      <c r="B17" s="123" t="s">
        <v>291</v>
      </c>
      <c r="C17" s="123" t="s">
        <v>62</v>
      </c>
      <c r="D17" s="107"/>
      <c r="E17" s="105">
        <f t="shared" si="24"/>
        <v>1312.6</v>
      </c>
      <c r="F17" s="106">
        <f t="shared" si="25"/>
        <v>24.6</v>
      </c>
      <c r="G17" s="107">
        <v>1288</v>
      </c>
      <c r="H17" s="108"/>
      <c r="I17" s="109">
        <f t="shared" si="26"/>
        <v>-123</v>
      </c>
      <c r="J17" s="128">
        <f t="shared" si="27"/>
        <v>12</v>
      </c>
      <c r="K17" s="129">
        <v>12</v>
      </c>
      <c r="L17" s="110">
        <v>10</v>
      </c>
      <c r="M17" s="111">
        <f t="shared" si="28"/>
        <v>1411</v>
      </c>
      <c r="N17" s="109">
        <f t="shared" si="29"/>
        <v>113</v>
      </c>
      <c r="O17" s="112">
        <f t="shared" si="30"/>
        <v>98</v>
      </c>
      <c r="P17" s="113">
        <v>1</v>
      </c>
      <c r="Q17" s="114">
        <v>1</v>
      </c>
      <c r="R17" s="115">
        <v>3</v>
      </c>
      <c r="S17" s="116">
        <v>0</v>
      </c>
      <c r="T17" s="117">
        <v>20</v>
      </c>
      <c r="U17" s="118">
        <v>1</v>
      </c>
      <c r="V17" s="115">
        <v>22</v>
      </c>
      <c r="W17" s="118">
        <v>2</v>
      </c>
      <c r="X17" s="117">
        <v>18</v>
      </c>
      <c r="Y17" s="118">
        <v>1</v>
      </c>
      <c r="Z17" s="117">
        <v>11</v>
      </c>
      <c r="AA17" s="118">
        <v>0</v>
      </c>
      <c r="AB17" s="117">
        <v>9</v>
      </c>
      <c r="AC17" s="116">
        <v>1</v>
      </c>
      <c r="AD17" s="113">
        <v>999</v>
      </c>
      <c r="AE17" s="114">
        <v>2</v>
      </c>
      <c r="AF17" s="119">
        <v>16</v>
      </c>
      <c r="AG17" s="116">
        <v>2</v>
      </c>
      <c r="AH17" s="115">
        <v>5</v>
      </c>
      <c r="AI17" s="118">
        <v>0</v>
      </c>
      <c r="AJ17" s="115">
        <v>21</v>
      </c>
      <c r="AK17" s="118">
        <v>2</v>
      </c>
      <c r="AL17" s="95"/>
      <c r="AM17" s="132"/>
      <c r="AN17" s="95"/>
      <c r="AO17" s="120">
        <f t="shared" si="0"/>
        <v>1682</v>
      </c>
      <c r="AP17" s="101">
        <f t="shared" si="1"/>
        <v>1632</v>
      </c>
      <c r="AQ17" s="121">
        <f t="shared" si="2"/>
        <v>1046</v>
      </c>
      <c r="AR17" s="101">
        <f t="shared" si="3"/>
        <v>1020</v>
      </c>
      <c r="AS17" s="121">
        <f t="shared" si="4"/>
        <v>1124</v>
      </c>
      <c r="AT17" s="121">
        <f t="shared" si="5"/>
        <v>1364</v>
      </c>
      <c r="AU17" s="121">
        <f t="shared" si="6"/>
        <v>1419</v>
      </c>
      <c r="AV17" s="121">
        <f t="shared" si="7"/>
        <v>999</v>
      </c>
      <c r="AW17" s="101">
        <f t="shared" si="8"/>
        <v>1232</v>
      </c>
      <c r="AX17" s="121">
        <f t="shared" si="9"/>
        <v>1557</v>
      </c>
      <c r="AY17" s="121">
        <f t="shared" si="10"/>
        <v>1035</v>
      </c>
      <c r="AZ17" s="59"/>
      <c r="BA17" s="122">
        <f t="shared" si="11"/>
        <v>14</v>
      </c>
      <c r="BB17" s="121">
        <f t="shared" si="12"/>
        <v>14</v>
      </c>
      <c r="BC17" s="121">
        <f t="shared" si="13"/>
        <v>8</v>
      </c>
      <c r="BD17" s="101">
        <f t="shared" si="14"/>
        <v>10</v>
      </c>
      <c r="BE17" s="121">
        <f t="shared" si="15"/>
        <v>11</v>
      </c>
      <c r="BF17" s="121">
        <f t="shared" si="16"/>
        <v>11</v>
      </c>
      <c r="BG17" s="121">
        <f t="shared" si="17"/>
        <v>10</v>
      </c>
      <c r="BH17" s="121">
        <f t="shared" si="18"/>
        <v>0</v>
      </c>
      <c r="BI17" s="121">
        <f t="shared" si="19"/>
        <v>10</v>
      </c>
      <c r="BJ17" s="121">
        <f t="shared" si="20"/>
        <v>15</v>
      </c>
      <c r="BK17" s="121">
        <f t="shared" si="21"/>
        <v>10</v>
      </c>
      <c r="BL17" s="102">
        <f t="shared" si="31"/>
        <v>113</v>
      </c>
      <c r="BM17" s="101">
        <f t="shared" si="32"/>
        <v>0</v>
      </c>
      <c r="BN17" s="101">
        <f t="shared" si="33"/>
        <v>15</v>
      </c>
      <c r="BO17" s="103">
        <f t="shared" si="34"/>
        <v>98</v>
      </c>
      <c r="BQ17" s="168">
        <f t="shared" si="22"/>
        <v>15</v>
      </c>
      <c r="BR17" s="169">
        <f t="shared" si="23"/>
        <v>12</v>
      </c>
    </row>
    <row r="18" spans="1:70" ht="14.25">
      <c r="A18" s="104">
        <v>14</v>
      </c>
      <c r="B18" s="123" t="s">
        <v>292</v>
      </c>
      <c r="C18" s="123" t="s">
        <v>281</v>
      </c>
      <c r="D18" s="107"/>
      <c r="E18" s="105">
        <f t="shared" si="24"/>
        <v>1265.6199999999999</v>
      </c>
      <c r="F18" s="106">
        <f t="shared" si="25"/>
        <v>15.619999999999994</v>
      </c>
      <c r="G18" s="107">
        <v>1250</v>
      </c>
      <c r="H18" s="108"/>
      <c r="I18" s="109">
        <f t="shared" si="26"/>
        <v>-71</v>
      </c>
      <c r="J18" s="128">
        <f t="shared" si="27"/>
        <v>14</v>
      </c>
      <c r="K18" s="129">
        <v>11</v>
      </c>
      <c r="L18" s="110">
        <v>11</v>
      </c>
      <c r="M18" s="111">
        <f t="shared" si="28"/>
        <v>1321</v>
      </c>
      <c r="N18" s="109">
        <f t="shared" si="29"/>
        <v>135</v>
      </c>
      <c r="O18" s="112">
        <f t="shared" si="30"/>
        <v>108</v>
      </c>
      <c r="P18" s="113">
        <v>2</v>
      </c>
      <c r="Q18" s="114">
        <v>0</v>
      </c>
      <c r="R18" s="115">
        <v>23</v>
      </c>
      <c r="S18" s="116">
        <v>2</v>
      </c>
      <c r="T18" s="117">
        <v>17</v>
      </c>
      <c r="U18" s="118">
        <v>2</v>
      </c>
      <c r="V18" s="115">
        <v>8</v>
      </c>
      <c r="W18" s="118">
        <v>0</v>
      </c>
      <c r="X18" s="117">
        <v>10</v>
      </c>
      <c r="Y18" s="118">
        <v>0</v>
      </c>
      <c r="Z18" s="117">
        <v>15</v>
      </c>
      <c r="AA18" s="118">
        <v>2</v>
      </c>
      <c r="AB18" s="117">
        <v>21</v>
      </c>
      <c r="AC18" s="116">
        <v>2</v>
      </c>
      <c r="AD18" s="113">
        <v>19</v>
      </c>
      <c r="AE18" s="114">
        <v>2</v>
      </c>
      <c r="AF18" s="119">
        <v>12</v>
      </c>
      <c r="AG18" s="116">
        <v>1</v>
      </c>
      <c r="AH18" s="115">
        <v>4</v>
      </c>
      <c r="AI18" s="118">
        <v>0</v>
      </c>
      <c r="AJ18" s="115">
        <v>7</v>
      </c>
      <c r="AK18" s="118">
        <v>0</v>
      </c>
      <c r="AL18" s="95"/>
      <c r="AM18" s="132"/>
      <c r="AN18" s="95"/>
      <c r="AO18" s="120">
        <f t="shared" si="0"/>
        <v>1632</v>
      </c>
      <c r="AP18" s="101">
        <f t="shared" si="1"/>
        <v>1000</v>
      </c>
      <c r="AQ18" s="121">
        <f t="shared" si="2"/>
        <v>1226</v>
      </c>
      <c r="AR18" s="101">
        <f t="shared" si="3"/>
        <v>1453</v>
      </c>
      <c r="AS18" s="121">
        <f t="shared" si="4"/>
        <v>1389</v>
      </c>
      <c r="AT18" s="121">
        <f t="shared" si="5"/>
        <v>1248</v>
      </c>
      <c r="AU18" s="121">
        <f t="shared" si="6"/>
        <v>1035</v>
      </c>
      <c r="AV18" s="121">
        <f t="shared" si="7"/>
        <v>1100</v>
      </c>
      <c r="AW18" s="101">
        <f t="shared" si="8"/>
        <v>1340</v>
      </c>
      <c r="AX18" s="121">
        <f t="shared" si="9"/>
        <v>1595</v>
      </c>
      <c r="AY18" s="121">
        <f t="shared" si="10"/>
        <v>1513</v>
      </c>
      <c r="AZ18" s="59"/>
      <c r="BA18" s="122">
        <f t="shared" si="11"/>
        <v>18</v>
      </c>
      <c r="BB18" s="121">
        <f t="shared" si="12"/>
        <v>10</v>
      </c>
      <c r="BC18" s="121">
        <f t="shared" si="13"/>
        <v>9</v>
      </c>
      <c r="BD18" s="101">
        <f t="shared" si="14"/>
        <v>13</v>
      </c>
      <c r="BE18" s="121">
        <f t="shared" si="15"/>
        <v>12</v>
      </c>
      <c r="BF18" s="121">
        <f t="shared" si="16"/>
        <v>13</v>
      </c>
      <c r="BG18" s="121">
        <f t="shared" si="17"/>
        <v>10</v>
      </c>
      <c r="BH18" s="121">
        <f t="shared" si="18"/>
        <v>10</v>
      </c>
      <c r="BI18" s="121">
        <f t="shared" si="19"/>
        <v>12</v>
      </c>
      <c r="BJ18" s="121">
        <f t="shared" si="20"/>
        <v>14</v>
      </c>
      <c r="BK18" s="121">
        <f t="shared" si="21"/>
        <v>14</v>
      </c>
      <c r="BL18" s="102">
        <f t="shared" si="31"/>
        <v>135</v>
      </c>
      <c r="BM18" s="101">
        <f t="shared" si="32"/>
        <v>9</v>
      </c>
      <c r="BN18" s="101">
        <f t="shared" si="33"/>
        <v>18</v>
      </c>
      <c r="BO18" s="103">
        <f t="shared" si="34"/>
        <v>108</v>
      </c>
      <c r="BQ18" s="168">
        <f t="shared" si="22"/>
        <v>13</v>
      </c>
      <c r="BR18" s="169">
        <f t="shared" si="23"/>
        <v>14</v>
      </c>
    </row>
    <row r="19" spans="1:70" ht="14.25">
      <c r="A19" s="104">
        <v>15</v>
      </c>
      <c r="B19" s="123" t="s">
        <v>293</v>
      </c>
      <c r="C19" s="123" t="s">
        <v>294</v>
      </c>
      <c r="D19" s="107"/>
      <c r="E19" s="105">
        <f t="shared" si="24"/>
        <v>1299.54</v>
      </c>
      <c r="F19" s="106">
        <f t="shared" si="25"/>
        <v>51.540000000000006</v>
      </c>
      <c r="G19" s="107">
        <v>1248</v>
      </c>
      <c r="H19" s="108"/>
      <c r="I19" s="109">
        <f t="shared" si="26"/>
        <v>-207.70000000000005</v>
      </c>
      <c r="J19" s="128">
        <f t="shared" si="27"/>
        <v>9</v>
      </c>
      <c r="K19" s="129">
        <v>13</v>
      </c>
      <c r="L19" s="110">
        <v>10</v>
      </c>
      <c r="M19" s="111">
        <f t="shared" si="28"/>
        <v>1455.7</v>
      </c>
      <c r="N19" s="109">
        <f t="shared" si="29"/>
        <v>117</v>
      </c>
      <c r="O19" s="112">
        <f t="shared" si="30"/>
        <v>102</v>
      </c>
      <c r="P19" s="113">
        <v>3</v>
      </c>
      <c r="Q19" s="114">
        <v>1</v>
      </c>
      <c r="R19" s="115">
        <v>9</v>
      </c>
      <c r="S19" s="116">
        <v>1</v>
      </c>
      <c r="T19" s="117">
        <v>1</v>
      </c>
      <c r="U19" s="118">
        <v>0</v>
      </c>
      <c r="V19" s="115">
        <v>20</v>
      </c>
      <c r="W19" s="118">
        <v>2</v>
      </c>
      <c r="X19" s="117">
        <v>6</v>
      </c>
      <c r="Y19" s="118">
        <v>0</v>
      </c>
      <c r="Z19" s="117">
        <v>14</v>
      </c>
      <c r="AA19" s="118">
        <v>0</v>
      </c>
      <c r="AB19" s="117">
        <v>999</v>
      </c>
      <c r="AC19" s="116">
        <v>2</v>
      </c>
      <c r="AD19" s="113">
        <v>22</v>
      </c>
      <c r="AE19" s="114">
        <v>2</v>
      </c>
      <c r="AF19" s="119">
        <v>11</v>
      </c>
      <c r="AG19" s="116">
        <v>2</v>
      </c>
      <c r="AH19" s="115">
        <v>7</v>
      </c>
      <c r="AI19" s="118">
        <v>1</v>
      </c>
      <c r="AJ19" s="115">
        <v>19</v>
      </c>
      <c r="AK19" s="118">
        <v>2</v>
      </c>
      <c r="AL19" s="95"/>
      <c r="AM19" s="132"/>
      <c r="AN19" s="95"/>
      <c r="AO19" s="120">
        <f t="shared" si="0"/>
        <v>1632</v>
      </c>
      <c r="AP19" s="101">
        <f t="shared" si="1"/>
        <v>1419</v>
      </c>
      <c r="AQ19" s="121">
        <f t="shared" si="2"/>
        <v>1682</v>
      </c>
      <c r="AR19" s="101">
        <f t="shared" si="3"/>
        <v>1046</v>
      </c>
      <c r="AS19" s="121">
        <f t="shared" si="4"/>
        <v>1532</v>
      </c>
      <c r="AT19" s="121">
        <f t="shared" si="5"/>
        <v>1250</v>
      </c>
      <c r="AU19" s="121">
        <f t="shared" si="6"/>
        <v>999</v>
      </c>
      <c r="AV19" s="121">
        <f t="shared" si="7"/>
        <v>1020</v>
      </c>
      <c r="AW19" s="101">
        <f t="shared" si="8"/>
        <v>1364</v>
      </c>
      <c r="AX19" s="121">
        <f t="shared" si="9"/>
        <v>1513</v>
      </c>
      <c r="AY19" s="121">
        <f t="shared" si="10"/>
        <v>1100</v>
      </c>
      <c r="AZ19" s="59"/>
      <c r="BA19" s="122">
        <f t="shared" si="11"/>
        <v>14</v>
      </c>
      <c r="BB19" s="121">
        <f t="shared" si="12"/>
        <v>10</v>
      </c>
      <c r="BC19" s="121">
        <f t="shared" si="13"/>
        <v>14</v>
      </c>
      <c r="BD19" s="101">
        <f t="shared" si="14"/>
        <v>8</v>
      </c>
      <c r="BE19" s="121">
        <f t="shared" si="15"/>
        <v>15</v>
      </c>
      <c r="BF19" s="121">
        <f t="shared" si="16"/>
        <v>11</v>
      </c>
      <c r="BG19" s="121">
        <f t="shared" si="17"/>
        <v>0</v>
      </c>
      <c r="BH19" s="121">
        <f t="shared" si="18"/>
        <v>10</v>
      </c>
      <c r="BI19" s="121">
        <f t="shared" si="19"/>
        <v>11</v>
      </c>
      <c r="BJ19" s="121">
        <f t="shared" si="20"/>
        <v>14</v>
      </c>
      <c r="BK19" s="121">
        <f t="shared" si="21"/>
        <v>10</v>
      </c>
      <c r="BL19" s="102">
        <f t="shared" si="31"/>
        <v>117</v>
      </c>
      <c r="BM19" s="101">
        <f t="shared" si="32"/>
        <v>0</v>
      </c>
      <c r="BN19" s="101">
        <f t="shared" si="33"/>
        <v>15</v>
      </c>
      <c r="BO19" s="103">
        <f t="shared" si="34"/>
        <v>102</v>
      </c>
      <c r="BQ19" s="168">
        <f t="shared" si="22"/>
        <v>18</v>
      </c>
      <c r="BR19" s="169">
        <f t="shared" si="23"/>
        <v>9</v>
      </c>
    </row>
    <row r="20" spans="1:70" ht="14.25">
      <c r="A20" s="104">
        <v>16</v>
      </c>
      <c r="B20" s="123" t="s">
        <v>114</v>
      </c>
      <c r="C20" s="123" t="s">
        <v>284</v>
      </c>
      <c r="D20" s="107"/>
      <c r="E20" s="105">
        <f t="shared" si="24"/>
        <v>1259.78</v>
      </c>
      <c r="F20" s="106">
        <f t="shared" si="25"/>
        <v>27.780000000000015</v>
      </c>
      <c r="G20" s="107">
        <v>1232</v>
      </c>
      <c r="H20" s="108"/>
      <c r="I20" s="109">
        <f t="shared" si="26"/>
        <v>-238.90000000000009</v>
      </c>
      <c r="J20" s="128">
        <f t="shared" si="27"/>
        <v>16</v>
      </c>
      <c r="K20" s="129">
        <v>10</v>
      </c>
      <c r="L20" s="110">
        <v>10</v>
      </c>
      <c r="M20" s="111">
        <f t="shared" si="28"/>
        <v>1470.9</v>
      </c>
      <c r="N20" s="109">
        <f t="shared" si="29"/>
        <v>123</v>
      </c>
      <c r="O20" s="112">
        <f t="shared" si="30"/>
        <v>108</v>
      </c>
      <c r="P20" s="113">
        <v>4</v>
      </c>
      <c r="Q20" s="114">
        <v>0</v>
      </c>
      <c r="R20" s="115">
        <v>999</v>
      </c>
      <c r="S20" s="116">
        <v>2</v>
      </c>
      <c r="T20" s="117">
        <v>6</v>
      </c>
      <c r="U20" s="118">
        <v>1</v>
      </c>
      <c r="V20" s="115">
        <v>21</v>
      </c>
      <c r="W20" s="118">
        <v>2</v>
      </c>
      <c r="X20" s="117">
        <v>1</v>
      </c>
      <c r="Y20" s="118">
        <v>1</v>
      </c>
      <c r="Z20" s="117">
        <v>10</v>
      </c>
      <c r="AA20" s="118">
        <v>1</v>
      </c>
      <c r="AB20" s="117">
        <v>5</v>
      </c>
      <c r="AC20" s="116">
        <v>0</v>
      </c>
      <c r="AD20" s="113">
        <v>3</v>
      </c>
      <c r="AE20" s="114">
        <v>1</v>
      </c>
      <c r="AF20" s="119">
        <v>13</v>
      </c>
      <c r="AG20" s="116">
        <v>0</v>
      </c>
      <c r="AH20" s="115">
        <v>23</v>
      </c>
      <c r="AI20" s="118">
        <v>1</v>
      </c>
      <c r="AJ20" s="115">
        <v>25</v>
      </c>
      <c r="AK20" s="118">
        <v>1</v>
      </c>
      <c r="AL20" s="95"/>
      <c r="AM20" s="132"/>
      <c r="AN20" s="95"/>
      <c r="AO20" s="120">
        <f t="shared" si="0"/>
        <v>1595</v>
      </c>
      <c r="AP20" s="101">
        <f t="shared" si="1"/>
        <v>999</v>
      </c>
      <c r="AQ20" s="121">
        <f t="shared" si="2"/>
        <v>1532</v>
      </c>
      <c r="AR20" s="101">
        <f t="shared" si="3"/>
        <v>1035</v>
      </c>
      <c r="AS20" s="121">
        <f t="shared" si="4"/>
        <v>1682</v>
      </c>
      <c r="AT20" s="121">
        <f t="shared" si="5"/>
        <v>1389</v>
      </c>
      <c r="AU20" s="121">
        <f t="shared" si="6"/>
        <v>1557</v>
      </c>
      <c r="AV20" s="121">
        <f t="shared" si="7"/>
        <v>1632</v>
      </c>
      <c r="AW20" s="101">
        <f t="shared" si="8"/>
        <v>1288</v>
      </c>
      <c r="AX20" s="121">
        <f t="shared" si="9"/>
        <v>1000</v>
      </c>
      <c r="AY20" s="121">
        <f t="shared" si="10"/>
        <v>1000</v>
      </c>
      <c r="AZ20" s="59"/>
      <c r="BA20" s="122">
        <f t="shared" si="11"/>
        <v>14</v>
      </c>
      <c r="BB20" s="121">
        <f t="shared" si="12"/>
        <v>0</v>
      </c>
      <c r="BC20" s="121">
        <f t="shared" si="13"/>
        <v>15</v>
      </c>
      <c r="BD20" s="101">
        <f t="shared" si="14"/>
        <v>10</v>
      </c>
      <c r="BE20" s="121">
        <f t="shared" si="15"/>
        <v>14</v>
      </c>
      <c r="BF20" s="121">
        <f t="shared" si="16"/>
        <v>12</v>
      </c>
      <c r="BG20" s="121">
        <f t="shared" si="17"/>
        <v>15</v>
      </c>
      <c r="BH20" s="121">
        <f t="shared" si="18"/>
        <v>14</v>
      </c>
      <c r="BI20" s="121">
        <f t="shared" si="19"/>
        <v>12</v>
      </c>
      <c r="BJ20" s="121">
        <f t="shared" si="20"/>
        <v>10</v>
      </c>
      <c r="BK20" s="121">
        <f t="shared" si="21"/>
        <v>7</v>
      </c>
      <c r="BL20" s="102">
        <f t="shared" si="31"/>
        <v>123</v>
      </c>
      <c r="BM20" s="101">
        <f t="shared" si="32"/>
        <v>0</v>
      </c>
      <c r="BN20" s="101">
        <f t="shared" si="33"/>
        <v>15</v>
      </c>
      <c r="BO20" s="103">
        <f t="shared" si="34"/>
        <v>108</v>
      </c>
      <c r="BQ20" s="168">
        <f t="shared" si="22"/>
        <v>11</v>
      </c>
      <c r="BR20" s="169">
        <f t="shared" si="23"/>
        <v>16</v>
      </c>
    </row>
    <row r="21" spans="1:70" ht="14.25">
      <c r="A21" s="104">
        <v>17</v>
      </c>
      <c r="B21" s="123" t="s">
        <v>163</v>
      </c>
      <c r="C21" s="123" t="s">
        <v>295</v>
      </c>
      <c r="D21" s="107"/>
      <c r="E21" s="105">
        <f t="shared" si="24"/>
        <v>1212.7</v>
      </c>
      <c r="F21" s="106">
        <f t="shared" si="25"/>
        <v>-13.3</v>
      </c>
      <c r="G21" s="126">
        <v>1226</v>
      </c>
      <c r="H21" s="108"/>
      <c r="I21" s="109">
        <f t="shared" si="26"/>
        <v>-83.5</v>
      </c>
      <c r="J21" s="128">
        <f t="shared" si="27"/>
        <v>22</v>
      </c>
      <c r="K21" s="129">
        <v>9</v>
      </c>
      <c r="L21" s="110">
        <v>10</v>
      </c>
      <c r="M21" s="111">
        <f t="shared" si="28"/>
        <v>1309.5</v>
      </c>
      <c r="N21" s="109">
        <f t="shared" si="29"/>
        <v>104</v>
      </c>
      <c r="O21" s="112">
        <f t="shared" si="30"/>
        <v>89</v>
      </c>
      <c r="P21" s="113">
        <v>5</v>
      </c>
      <c r="Q21" s="114">
        <v>0</v>
      </c>
      <c r="R21" s="115">
        <v>22</v>
      </c>
      <c r="S21" s="116">
        <v>2</v>
      </c>
      <c r="T21" s="117">
        <v>14</v>
      </c>
      <c r="U21" s="118">
        <v>0</v>
      </c>
      <c r="V21" s="115">
        <v>9</v>
      </c>
      <c r="W21" s="118">
        <v>1</v>
      </c>
      <c r="X21" s="117">
        <v>11</v>
      </c>
      <c r="Y21" s="118">
        <v>1</v>
      </c>
      <c r="Z21" s="117">
        <v>25</v>
      </c>
      <c r="AA21" s="118">
        <v>2</v>
      </c>
      <c r="AB21" s="117">
        <v>12</v>
      </c>
      <c r="AC21" s="116">
        <v>0</v>
      </c>
      <c r="AD21" s="113">
        <v>20</v>
      </c>
      <c r="AE21" s="114">
        <v>1</v>
      </c>
      <c r="AF21" s="119">
        <v>19</v>
      </c>
      <c r="AG21" s="116">
        <v>0</v>
      </c>
      <c r="AH21" s="115">
        <v>999</v>
      </c>
      <c r="AI21" s="118">
        <v>2</v>
      </c>
      <c r="AJ21" s="115">
        <v>23</v>
      </c>
      <c r="AK21" s="118">
        <v>0</v>
      </c>
      <c r="AL21" s="95"/>
      <c r="AM21" s="132"/>
      <c r="AN21" s="95"/>
      <c r="AO21" s="120">
        <f t="shared" si="0"/>
        <v>1557</v>
      </c>
      <c r="AP21" s="101">
        <f t="shared" si="1"/>
        <v>1020</v>
      </c>
      <c r="AQ21" s="121">
        <f t="shared" si="2"/>
        <v>1250</v>
      </c>
      <c r="AR21" s="101">
        <f t="shared" si="3"/>
        <v>1419</v>
      </c>
      <c r="AS21" s="121">
        <f t="shared" si="4"/>
        <v>1364</v>
      </c>
      <c r="AT21" s="121">
        <f t="shared" si="5"/>
        <v>1000</v>
      </c>
      <c r="AU21" s="121">
        <f t="shared" si="6"/>
        <v>1340</v>
      </c>
      <c r="AV21" s="121">
        <f t="shared" si="7"/>
        <v>1046</v>
      </c>
      <c r="AW21" s="101">
        <f t="shared" si="8"/>
        <v>1100</v>
      </c>
      <c r="AX21" s="121">
        <f t="shared" si="9"/>
        <v>999</v>
      </c>
      <c r="AY21" s="121">
        <f t="shared" si="10"/>
        <v>1000</v>
      </c>
      <c r="AZ21" s="59"/>
      <c r="BA21" s="122">
        <f t="shared" si="11"/>
        <v>15</v>
      </c>
      <c r="BB21" s="121">
        <f t="shared" si="12"/>
        <v>10</v>
      </c>
      <c r="BC21" s="121">
        <f t="shared" si="13"/>
        <v>11</v>
      </c>
      <c r="BD21" s="101">
        <f t="shared" si="14"/>
        <v>10</v>
      </c>
      <c r="BE21" s="121">
        <f t="shared" si="15"/>
        <v>11</v>
      </c>
      <c r="BF21" s="121">
        <f t="shared" si="16"/>
        <v>7</v>
      </c>
      <c r="BG21" s="121">
        <f t="shared" si="17"/>
        <v>12</v>
      </c>
      <c r="BH21" s="121">
        <f t="shared" si="18"/>
        <v>8</v>
      </c>
      <c r="BI21" s="121">
        <f t="shared" si="19"/>
        <v>10</v>
      </c>
      <c r="BJ21" s="121">
        <f t="shared" si="20"/>
        <v>0</v>
      </c>
      <c r="BK21" s="121">
        <f t="shared" si="21"/>
        <v>10</v>
      </c>
      <c r="BL21" s="102">
        <f t="shared" si="31"/>
        <v>104</v>
      </c>
      <c r="BM21" s="101">
        <f t="shared" si="32"/>
        <v>0</v>
      </c>
      <c r="BN21" s="101">
        <f t="shared" si="33"/>
        <v>15</v>
      </c>
      <c r="BO21" s="103">
        <f t="shared" si="34"/>
        <v>89</v>
      </c>
      <c r="BQ21" s="168">
        <f t="shared" si="22"/>
        <v>5</v>
      </c>
      <c r="BR21" s="169">
        <f t="shared" si="23"/>
        <v>22</v>
      </c>
    </row>
    <row r="22" spans="1:70" ht="14.25">
      <c r="A22" s="104">
        <v>18</v>
      </c>
      <c r="B22" s="123" t="s">
        <v>296</v>
      </c>
      <c r="C22" s="123" t="s">
        <v>286</v>
      </c>
      <c r="D22" s="107"/>
      <c r="E22" s="105">
        <f t="shared" si="24"/>
        <v>1158.8600000000001</v>
      </c>
      <c r="F22" s="106">
        <f t="shared" si="25"/>
        <v>34.860000000000014</v>
      </c>
      <c r="G22" s="107">
        <v>1124</v>
      </c>
      <c r="H22" s="108"/>
      <c r="I22" s="109">
        <f t="shared" si="26"/>
        <v>-158.4545454545455</v>
      </c>
      <c r="J22" s="128">
        <f t="shared" si="27"/>
        <v>15</v>
      </c>
      <c r="K22" s="129">
        <v>11</v>
      </c>
      <c r="L22" s="110">
        <v>11</v>
      </c>
      <c r="M22" s="111">
        <f t="shared" si="28"/>
        <v>1282.4545454545455</v>
      </c>
      <c r="N22" s="109">
        <f t="shared" si="29"/>
        <v>120</v>
      </c>
      <c r="O22" s="112">
        <f t="shared" si="30"/>
        <v>102</v>
      </c>
      <c r="P22" s="113">
        <v>6</v>
      </c>
      <c r="Q22" s="114">
        <v>2</v>
      </c>
      <c r="R22" s="115">
        <v>4</v>
      </c>
      <c r="S22" s="116">
        <v>0</v>
      </c>
      <c r="T22" s="117">
        <v>12</v>
      </c>
      <c r="U22" s="118">
        <v>0</v>
      </c>
      <c r="V22" s="115">
        <v>23</v>
      </c>
      <c r="W22" s="118">
        <v>2</v>
      </c>
      <c r="X22" s="117">
        <v>13</v>
      </c>
      <c r="Y22" s="118">
        <v>1</v>
      </c>
      <c r="Z22" s="117">
        <v>19</v>
      </c>
      <c r="AA22" s="118">
        <v>0</v>
      </c>
      <c r="AB22" s="117">
        <v>20</v>
      </c>
      <c r="AC22" s="116">
        <v>2</v>
      </c>
      <c r="AD22" s="113">
        <v>10</v>
      </c>
      <c r="AE22" s="114">
        <v>2</v>
      </c>
      <c r="AF22" s="119">
        <v>8</v>
      </c>
      <c r="AG22" s="116">
        <v>0</v>
      </c>
      <c r="AH22" s="115">
        <v>11</v>
      </c>
      <c r="AI22" s="118">
        <v>0</v>
      </c>
      <c r="AJ22" s="115">
        <v>24</v>
      </c>
      <c r="AK22" s="118">
        <v>2</v>
      </c>
      <c r="AL22" s="95"/>
      <c r="AM22" s="132"/>
      <c r="AN22" s="95"/>
      <c r="AO22" s="120">
        <f t="shared" si="0"/>
        <v>1532</v>
      </c>
      <c r="AP22" s="101">
        <f t="shared" si="1"/>
        <v>1595</v>
      </c>
      <c r="AQ22" s="121">
        <f t="shared" si="2"/>
        <v>1340</v>
      </c>
      <c r="AR22" s="101">
        <f t="shared" si="3"/>
        <v>1000</v>
      </c>
      <c r="AS22" s="121">
        <f t="shared" si="4"/>
        <v>1288</v>
      </c>
      <c r="AT22" s="121">
        <f t="shared" si="5"/>
        <v>1100</v>
      </c>
      <c r="AU22" s="121">
        <f t="shared" si="6"/>
        <v>1046</v>
      </c>
      <c r="AV22" s="121">
        <f t="shared" si="7"/>
        <v>1389</v>
      </c>
      <c r="AW22" s="101">
        <f t="shared" si="8"/>
        <v>1453</v>
      </c>
      <c r="AX22" s="121">
        <f t="shared" si="9"/>
        <v>1364</v>
      </c>
      <c r="AY22" s="121">
        <f t="shared" si="10"/>
        <v>1000</v>
      </c>
      <c r="AZ22" s="59"/>
      <c r="BA22" s="122">
        <f t="shared" si="11"/>
        <v>15</v>
      </c>
      <c r="BB22" s="121">
        <f t="shared" si="12"/>
        <v>14</v>
      </c>
      <c r="BC22" s="121">
        <f t="shared" si="13"/>
        <v>12</v>
      </c>
      <c r="BD22" s="101">
        <f t="shared" si="14"/>
        <v>10</v>
      </c>
      <c r="BE22" s="121">
        <f t="shared" si="15"/>
        <v>12</v>
      </c>
      <c r="BF22" s="121">
        <f t="shared" si="16"/>
        <v>10</v>
      </c>
      <c r="BG22" s="121">
        <f t="shared" si="17"/>
        <v>8</v>
      </c>
      <c r="BH22" s="121">
        <f t="shared" si="18"/>
        <v>12</v>
      </c>
      <c r="BI22" s="121">
        <f t="shared" si="19"/>
        <v>13</v>
      </c>
      <c r="BJ22" s="121">
        <f t="shared" si="20"/>
        <v>11</v>
      </c>
      <c r="BK22" s="121">
        <f t="shared" si="21"/>
        <v>3</v>
      </c>
      <c r="BL22" s="102">
        <f t="shared" si="31"/>
        <v>120</v>
      </c>
      <c r="BM22" s="101">
        <f t="shared" si="32"/>
        <v>3</v>
      </c>
      <c r="BN22" s="101">
        <f t="shared" si="33"/>
        <v>15</v>
      </c>
      <c r="BO22" s="103">
        <f t="shared" si="34"/>
        <v>102</v>
      </c>
      <c r="BQ22" s="168">
        <f t="shared" si="22"/>
        <v>12</v>
      </c>
      <c r="BR22" s="169">
        <f t="shared" si="23"/>
        <v>15</v>
      </c>
    </row>
    <row r="23" spans="1:70" ht="14.25">
      <c r="A23" s="104">
        <v>19</v>
      </c>
      <c r="B23" s="123" t="s">
        <v>167</v>
      </c>
      <c r="C23" s="123" t="s">
        <v>297</v>
      </c>
      <c r="D23" s="107"/>
      <c r="E23" s="105">
        <f t="shared" si="24"/>
        <v>1133.08</v>
      </c>
      <c r="F23" s="106">
        <f t="shared" si="25"/>
        <v>33.079999999999984</v>
      </c>
      <c r="G23" s="107">
        <v>1100</v>
      </c>
      <c r="H23" s="108"/>
      <c r="I23" s="109">
        <f t="shared" si="26"/>
        <v>-195.81818181818176</v>
      </c>
      <c r="J23" s="128">
        <f t="shared" si="27"/>
        <v>17</v>
      </c>
      <c r="K23" s="129">
        <v>10</v>
      </c>
      <c r="L23" s="110">
        <v>11</v>
      </c>
      <c r="M23" s="111">
        <f t="shared" si="28"/>
        <v>1295.8181818181818</v>
      </c>
      <c r="N23" s="109">
        <f t="shared" si="29"/>
        <v>117</v>
      </c>
      <c r="O23" s="112">
        <f t="shared" si="30"/>
        <v>100</v>
      </c>
      <c r="P23" s="113">
        <v>7</v>
      </c>
      <c r="Q23" s="114">
        <v>0</v>
      </c>
      <c r="R23" s="115">
        <v>24</v>
      </c>
      <c r="S23" s="116">
        <v>2</v>
      </c>
      <c r="T23" s="117">
        <v>9</v>
      </c>
      <c r="U23" s="118">
        <v>1</v>
      </c>
      <c r="V23" s="115">
        <v>25</v>
      </c>
      <c r="W23" s="118">
        <v>2</v>
      </c>
      <c r="X23" s="117">
        <v>3</v>
      </c>
      <c r="Y23" s="118">
        <v>0</v>
      </c>
      <c r="Z23" s="117">
        <v>18</v>
      </c>
      <c r="AA23" s="118">
        <v>2</v>
      </c>
      <c r="AB23" s="117">
        <v>8</v>
      </c>
      <c r="AC23" s="116">
        <v>0</v>
      </c>
      <c r="AD23" s="113">
        <v>14</v>
      </c>
      <c r="AE23" s="114">
        <v>0</v>
      </c>
      <c r="AF23" s="119">
        <v>17</v>
      </c>
      <c r="AG23" s="116">
        <v>2</v>
      </c>
      <c r="AH23" s="115">
        <v>10</v>
      </c>
      <c r="AI23" s="118">
        <v>1</v>
      </c>
      <c r="AJ23" s="115">
        <v>15</v>
      </c>
      <c r="AK23" s="118">
        <v>0</v>
      </c>
      <c r="AL23" s="95"/>
      <c r="AM23" s="132"/>
      <c r="AN23" s="95"/>
      <c r="AO23" s="120">
        <f t="shared" si="0"/>
        <v>1513</v>
      </c>
      <c r="AP23" s="101">
        <f t="shared" si="1"/>
        <v>1000</v>
      </c>
      <c r="AQ23" s="121">
        <f t="shared" si="2"/>
        <v>1419</v>
      </c>
      <c r="AR23" s="101">
        <f t="shared" si="3"/>
        <v>1000</v>
      </c>
      <c r="AS23" s="121">
        <f t="shared" si="4"/>
        <v>1632</v>
      </c>
      <c r="AT23" s="121">
        <f t="shared" si="5"/>
        <v>1124</v>
      </c>
      <c r="AU23" s="121">
        <f t="shared" si="6"/>
        <v>1453</v>
      </c>
      <c r="AV23" s="121">
        <f t="shared" si="7"/>
        <v>1250</v>
      </c>
      <c r="AW23" s="101">
        <f t="shared" si="8"/>
        <v>1226</v>
      </c>
      <c r="AX23" s="121">
        <f t="shared" si="9"/>
        <v>1389</v>
      </c>
      <c r="AY23" s="121">
        <f t="shared" si="10"/>
        <v>1248</v>
      </c>
      <c r="AZ23" s="59"/>
      <c r="BA23" s="122">
        <f t="shared" si="11"/>
        <v>14</v>
      </c>
      <c r="BB23" s="121">
        <f t="shared" si="12"/>
        <v>3</v>
      </c>
      <c r="BC23" s="121">
        <f t="shared" si="13"/>
        <v>10</v>
      </c>
      <c r="BD23" s="101">
        <f t="shared" si="14"/>
        <v>7</v>
      </c>
      <c r="BE23" s="121">
        <f t="shared" si="15"/>
        <v>14</v>
      </c>
      <c r="BF23" s="121">
        <f t="shared" si="16"/>
        <v>11</v>
      </c>
      <c r="BG23" s="121">
        <f t="shared" si="17"/>
        <v>13</v>
      </c>
      <c r="BH23" s="121">
        <f t="shared" si="18"/>
        <v>11</v>
      </c>
      <c r="BI23" s="121">
        <f t="shared" si="19"/>
        <v>9</v>
      </c>
      <c r="BJ23" s="121">
        <f t="shared" si="20"/>
        <v>12</v>
      </c>
      <c r="BK23" s="121">
        <f t="shared" si="21"/>
        <v>13</v>
      </c>
      <c r="BL23" s="102">
        <f t="shared" si="31"/>
        <v>117</v>
      </c>
      <c r="BM23" s="101">
        <f t="shared" si="32"/>
        <v>3</v>
      </c>
      <c r="BN23" s="101">
        <f t="shared" si="33"/>
        <v>14</v>
      </c>
      <c r="BO23" s="103">
        <f t="shared" si="34"/>
        <v>100</v>
      </c>
      <c r="BQ23" s="168">
        <f t="shared" si="22"/>
        <v>10</v>
      </c>
      <c r="BR23" s="169">
        <f t="shared" si="23"/>
        <v>17</v>
      </c>
    </row>
    <row r="24" spans="1:70" ht="14.25">
      <c r="A24" s="104">
        <v>20</v>
      </c>
      <c r="B24" s="123" t="s">
        <v>168</v>
      </c>
      <c r="C24" s="123" t="s">
        <v>169</v>
      </c>
      <c r="D24" s="107"/>
      <c r="E24" s="105">
        <f t="shared" si="24"/>
        <v>1062.98</v>
      </c>
      <c r="F24" s="106">
        <f t="shared" si="25"/>
        <v>16.980000000000022</v>
      </c>
      <c r="G24" s="107">
        <v>1046</v>
      </c>
      <c r="H24" s="108"/>
      <c r="I24" s="109">
        <f t="shared" si="26"/>
        <v>-284.90000000000009</v>
      </c>
      <c r="J24" s="128">
        <f t="shared" si="27"/>
        <v>23</v>
      </c>
      <c r="K24" s="129">
        <v>8</v>
      </c>
      <c r="L24" s="110">
        <v>10</v>
      </c>
      <c r="M24" s="111">
        <f t="shared" si="28"/>
        <v>1330.9</v>
      </c>
      <c r="N24" s="109">
        <f t="shared" si="29"/>
        <v>103</v>
      </c>
      <c r="O24" s="112">
        <f t="shared" si="30"/>
        <v>88</v>
      </c>
      <c r="P24" s="113">
        <v>8</v>
      </c>
      <c r="Q24" s="114">
        <v>0</v>
      </c>
      <c r="R24" s="115">
        <v>6</v>
      </c>
      <c r="S24" s="116">
        <v>0</v>
      </c>
      <c r="T24" s="117">
        <v>13</v>
      </c>
      <c r="U24" s="118">
        <v>1</v>
      </c>
      <c r="V24" s="115">
        <v>15</v>
      </c>
      <c r="W24" s="118">
        <v>0</v>
      </c>
      <c r="X24" s="117">
        <v>999</v>
      </c>
      <c r="Y24" s="118">
        <v>2</v>
      </c>
      <c r="Z24" s="117">
        <v>24</v>
      </c>
      <c r="AA24" s="118">
        <v>2</v>
      </c>
      <c r="AB24" s="117">
        <v>18</v>
      </c>
      <c r="AC24" s="116">
        <v>0</v>
      </c>
      <c r="AD24" s="113">
        <v>17</v>
      </c>
      <c r="AE24" s="114">
        <v>1</v>
      </c>
      <c r="AF24" s="119">
        <v>9</v>
      </c>
      <c r="AG24" s="116">
        <v>1</v>
      </c>
      <c r="AH24" s="115">
        <v>25</v>
      </c>
      <c r="AI24" s="118">
        <v>1</v>
      </c>
      <c r="AJ24" s="115">
        <v>22</v>
      </c>
      <c r="AK24" s="118">
        <v>0</v>
      </c>
      <c r="AL24" s="95"/>
      <c r="AM24" s="132"/>
      <c r="AN24" s="95"/>
      <c r="AO24" s="120">
        <f t="shared" si="0"/>
        <v>1453</v>
      </c>
      <c r="AP24" s="101">
        <f t="shared" si="1"/>
        <v>1532</v>
      </c>
      <c r="AQ24" s="121">
        <f t="shared" si="2"/>
        <v>1288</v>
      </c>
      <c r="AR24" s="101">
        <f t="shared" si="3"/>
        <v>1248</v>
      </c>
      <c r="AS24" s="121">
        <f t="shared" si="4"/>
        <v>999</v>
      </c>
      <c r="AT24" s="121">
        <f t="shared" si="5"/>
        <v>1000</v>
      </c>
      <c r="AU24" s="121">
        <f t="shared" si="6"/>
        <v>1124</v>
      </c>
      <c r="AV24" s="121">
        <f t="shared" si="7"/>
        <v>1226</v>
      </c>
      <c r="AW24" s="101">
        <f t="shared" si="8"/>
        <v>1419</v>
      </c>
      <c r="AX24" s="121">
        <f t="shared" si="9"/>
        <v>1000</v>
      </c>
      <c r="AY24" s="121">
        <f t="shared" si="10"/>
        <v>1020</v>
      </c>
      <c r="AZ24" s="59"/>
      <c r="BA24" s="122">
        <f t="shared" si="11"/>
        <v>13</v>
      </c>
      <c r="BB24" s="121">
        <f t="shared" si="12"/>
        <v>15</v>
      </c>
      <c r="BC24" s="121">
        <f t="shared" si="13"/>
        <v>12</v>
      </c>
      <c r="BD24" s="101">
        <f t="shared" si="14"/>
        <v>13</v>
      </c>
      <c r="BE24" s="121">
        <f t="shared" si="15"/>
        <v>0</v>
      </c>
      <c r="BF24" s="121">
        <f t="shared" si="16"/>
        <v>3</v>
      </c>
      <c r="BG24" s="121">
        <f t="shared" si="17"/>
        <v>11</v>
      </c>
      <c r="BH24" s="121">
        <f t="shared" si="18"/>
        <v>9</v>
      </c>
      <c r="BI24" s="121">
        <f t="shared" si="19"/>
        <v>10</v>
      </c>
      <c r="BJ24" s="121">
        <f t="shared" si="20"/>
        <v>7</v>
      </c>
      <c r="BK24" s="121">
        <f t="shared" si="21"/>
        <v>10</v>
      </c>
      <c r="BL24" s="102">
        <f t="shared" si="31"/>
        <v>103</v>
      </c>
      <c r="BM24" s="101">
        <f t="shared" si="32"/>
        <v>0</v>
      </c>
      <c r="BN24" s="101">
        <f t="shared" si="33"/>
        <v>15</v>
      </c>
      <c r="BO24" s="103">
        <f t="shared" si="34"/>
        <v>88</v>
      </c>
      <c r="BQ24" s="168">
        <f t="shared" si="22"/>
        <v>4</v>
      </c>
      <c r="BR24" s="169">
        <f t="shared" si="23"/>
        <v>23</v>
      </c>
    </row>
    <row r="25" spans="1:70" ht="14.25">
      <c r="A25" s="104">
        <v>21</v>
      </c>
      <c r="B25" s="123" t="s">
        <v>298</v>
      </c>
      <c r="C25" s="123" t="s">
        <v>299</v>
      </c>
      <c r="D25" s="107"/>
      <c r="E25" s="105">
        <f t="shared" si="24"/>
        <v>1084.22</v>
      </c>
      <c r="F25" s="106">
        <f t="shared" si="25"/>
        <v>49.219999999999985</v>
      </c>
      <c r="G25" s="107">
        <v>1035</v>
      </c>
      <c r="H25" s="108"/>
      <c r="I25" s="109">
        <f t="shared" si="26"/>
        <v>-346.09999999999991</v>
      </c>
      <c r="J25" s="128">
        <f t="shared" si="27"/>
        <v>19</v>
      </c>
      <c r="K25" s="129">
        <v>10</v>
      </c>
      <c r="L25" s="110">
        <v>10</v>
      </c>
      <c r="M25" s="111">
        <f t="shared" si="28"/>
        <v>1381.1</v>
      </c>
      <c r="N25" s="109">
        <f t="shared" si="29"/>
        <v>103</v>
      </c>
      <c r="O25" s="112">
        <f t="shared" si="30"/>
        <v>88</v>
      </c>
      <c r="P25" s="113">
        <v>9</v>
      </c>
      <c r="Q25" s="114">
        <v>2</v>
      </c>
      <c r="R25" s="115">
        <v>1</v>
      </c>
      <c r="S25" s="116">
        <v>1</v>
      </c>
      <c r="T25" s="117">
        <v>5</v>
      </c>
      <c r="U25" s="118">
        <v>0</v>
      </c>
      <c r="V25" s="115">
        <v>16</v>
      </c>
      <c r="W25" s="118">
        <v>0</v>
      </c>
      <c r="X25" s="117">
        <v>25</v>
      </c>
      <c r="Y25" s="118">
        <v>1</v>
      </c>
      <c r="Z25" s="117">
        <v>22</v>
      </c>
      <c r="AA25" s="118">
        <v>2</v>
      </c>
      <c r="AB25" s="117">
        <v>14</v>
      </c>
      <c r="AC25" s="116">
        <v>0</v>
      </c>
      <c r="AD25" s="113">
        <v>11</v>
      </c>
      <c r="AE25" s="114">
        <v>0</v>
      </c>
      <c r="AF25" s="119">
        <v>999</v>
      </c>
      <c r="AG25" s="116">
        <v>2</v>
      </c>
      <c r="AH25" s="115">
        <v>24</v>
      </c>
      <c r="AI25" s="118">
        <v>2</v>
      </c>
      <c r="AJ25" s="115">
        <v>13</v>
      </c>
      <c r="AK25" s="118">
        <v>0</v>
      </c>
      <c r="AL25" s="95"/>
      <c r="AM25" s="132"/>
      <c r="AN25" s="95"/>
      <c r="AO25" s="120">
        <f t="shared" si="0"/>
        <v>1419</v>
      </c>
      <c r="AP25" s="101">
        <f t="shared" si="1"/>
        <v>1682</v>
      </c>
      <c r="AQ25" s="121">
        <f t="shared" si="2"/>
        <v>1557</v>
      </c>
      <c r="AR25" s="101">
        <f t="shared" si="3"/>
        <v>1232</v>
      </c>
      <c r="AS25" s="121">
        <f t="shared" si="4"/>
        <v>1000</v>
      </c>
      <c r="AT25" s="121">
        <f t="shared" si="5"/>
        <v>1020</v>
      </c>
      <c r="AU25" s="121">
        <f t="shared" si="6"/>
        <v>1250</v>
      </c>
      <c r="AV25" s="121">
        <f t="shared" si="7"/>
        <v>1364</v>
      </c>
      <c r="AW25" s="101">
        <f t="shared" si="8"/>
        <v>999</v>
      </c>
      <c r="AX25" s="121">
        <f t="shared" si="9"/>
        <v>1000</v>
      </c>
      <c r="AY25" s="121">
        <f t="shared" si="10"/>
        <v>1288</v>
      </c>
      <c r="AZ25" s="59"/>
      <c r="BA25" s="122">
        <f t="shared" si="11"/>
        <v>10</v>
      </c>
      <c r="BB25" s="121">
        <f t="shared" si="12"/>
        <v>14</v>
      </c>
      <c r="BC25" s="121">
        <f t="shared" si="13"/>
        <v>15</v>
      </c>
      <c r="BD25" s="101">
        <f t="shared" si="14"/>
        <v>10</v>
      </c>
      <c r="BE25" s="121">
        <f t="shared" si="15"/>
        <v>7</v>
      </c>
      <c r="BF25" s="121">
        <f t="shared" si="16"/>
        <v>10</v>
      </c>
      <c r="BG25" s="121">
        <f t="shared" si="17"/>
        <v>11</v>
      </c>
      <c r="BH25" s="121">
        <f t="shared" si="18"/>
        <v>11</v>
      </c>
      <c r="BI25" s="121">
        <f t="shared" si="19"/>
        <v>0</v>
      </c>
      <c r="BJ25" s="121">
        <f t="shared" si="20"/>
        <v>3</v>
      </c>
      <c r="BK25" s="121">
        <f t="shared" si="21"/>
        <v>12</v>
      </c>
      <c r="BL25" s="102">
        <f t="shared" si="31"/>
        <v>103</v>
      </c>
      <c r="BM25" s="101">
        <f t="shared" si="32"/>
        <v>0</v>
      </c>
      <c r="BN25" s="101">
        <f t="shared" si="33"/>
        <v>15</v>
      </c>
      <c r="BO25" s="103">
        <f t="shared" si="34"/>
        <v>88</v>
      </c>
      <c r="BQ25" s="168">
        <f t="shared" si="22"/>
        <v>8</v>
      </c>
      <c r="BR25" s="169">
        <f t="shared" si="23"/>
        <v>19</v>
      </c>
    </row>
    <row r="26" spans="1:70" ht="14.25">
      <c r="A26" s="104">
        <v>22</v>
      </c>
      <c r="B26" s="123" t="s">
        <v>300</v>
      </c>
      <c r="C26" s="123" t="s">
        <v>62</v>
      </c>
      <c r="D26" s="107"/>
      <c r="E26" s="105">
        <f t="shared" si="24"/>
        <v>1049</v>
      </c>
      <c r="F26" s="106">
        <f t="shared" si="25"/>
        <v>29.000000000000004</v>
      </c>
      <c r="G26" s="107">
        <v>1020</v>
      </c>
      <c r="H26" s="108"/>
      <c r="I26" s="109">
        <f t="shared" si="26"/>
        <v>-245</v>
      </c>
      <c r="J26" s="128">
        <f t="shared" si="27"/>
        <v>21</v>
      </c>
      <c r="K26" s="129">
        <v>10</v>
      </c>
      <c r="L26" s="110">
        <v>10</v>
      </c>
      <c r="M26" s="111">
        <f t="shared" si="28"/>
        <v>1265</v>
      </c>
      <c r="N26" s="109">
        <f t="shared" si="29"/>
        <v>94</v>
      </c>
      <c r="O26" s="112">
        <f t="shared" si="30"/>
        <v>81</v>
      </c>
      <c r="P26" s="113">
        <v>10</v>
      </c>
      <c r="Q26" s="114">
        <v>0</v>
      </c>
      <c r="R26" s="115">
        <v>17</v>
      </c>
      <c r="S26" s="116">
        <v>0</v>
      </c>
      <c r="T26" s="117">
        <v>999</v>
      </c>
      <c r="U26" s="118">
        <v>2</v>
      </c>
      <c r="V26" s="115">
        <v>13</v>
      </c>
      <c r="W26" s="118">
        <v>0</v>
      </c>
      <c r="X26" s="117">
        <v>23</v>
      </c>
      <c r="Y26" s="118">
        <v>2</v>
      </c>
      <c r="Z26" s="117">
        <v>21</v>
      </c>
      <c r="AA26" s="118">
        <v>0</v>
      </c>
      <c r="AB26" s="117">
        <v>24</v>
      </c>
      <c r="AC26" s="116">
        <v>2</v>
      </c>
      <c r="AD26" s="113">
        <v>15</v>
      </c>
      <c r="AE26" s="114">
        <v>0</v>
      </c>
      <c r="AF26" s="119">
        <v>25</v>
      </c>
      <c r="AG26" s="116">
        <v>2</v>
      </c>
      <c r="AH26" s="115">
        <v>9</v>
      </c>
      <c r="AI26" s="118">
        <v>0</v>
      </c>
      <c r="AJ26" s="115">
        <v>20</v>
      </c>
      <c r="AK26" s="118">
        <v>2</v>
      </c>
      <c r="AL26" s="95"/>
      <c r="AM26" s="132"/>
      <c r="AN26" s="95"/>
      <c r="AO26" s="120">
        <f t="shared" si="0"/>
        <v>1389</v>
      </c>
      <c r="AP26" s="101">
        <f t="shared" si="1"/>
        <v>1226</v>
      </c>
      <c r="AQ26" s="121">
        <f t="shared" si="2"/>
        <v>999</v>
      </c>
      <c r="AR26" s="101">
        <f t="shared" si="3"/>
        <v>1288</v>
      </c>
      <c r="AS26" s="121">
        <f t="shared" si="4"/>
        <v>1000</v>
      </c>
      <c r="AT26" s="121">
        <f t="shared" si="5"/>
        <v>1035</v>
      </c>
      <c r="AU26" s="121">
        <f t="shared" si="6"/>
        <v>1000</v>
      </c>
      <c r="AV26" s="121">
        <f t="shared" si="7"/>
        <v>1248</v>
      </c>
      <c r="AW26" s="101">
        <f t="shared" si="8"/>
        <v>1000</v>
      </c>
      <c r="AX26" s="121">
        <f t="shared" si="9"/>
        <v>1419</v>
      </c>
      <c r="AY26" s="121">
        <f t="shared" si="10"/>
        <v>1046</v>
      </c>
      <c r="AZ26" s="59"/>
      <c r="BA26" s="122">
        <f t="shared" si="11"/>
        <v>12</v>
      </c>
      <c r="BB26" s="121">
        <f t="shared" si="12"/>
        <v>9</v>
      </c>
      <c r="BC26" s="121">
        <f t="shared" si="13"/>
        <v>0</v>
      </c>
      <c r="BD26" s="101">
        <f t="shared" si="14"/>
        <v>12</v>
      </c>
      <c r="BE26" s="121">
        <f t="shared" si="15"/>
        <v>10</v>
      </c>
      <c r="BF26" s="121">
        <f t="shared" si="16"/>
        <v>10</v>
      </c>
      <c r="BG26" s="121">
        <f t="shared" si="17"/>
        <v>3</v>
      </c>
      <c r="BH26" s="121">
        <f t="shared" si="18"/>
        <v>13</v>
      </c>
      <c r="BI26" s="121">
        <f t="shared" si="19"/>
        <v>7</v>
      </c>
      <c r="BJ26" s="121">
        <f t="shared" si="20"/>
        <v>10</v>
      </c>
      <c r="BK26" s="121">
        <f t="shared" si="21"/>
        <v>8</v>
      </c>
      <c r="BL26" s="102">
        <f t="shared" si="31"/>
        <v>94</v>
      </c>
      <c r="BM26" s="101">
        <f t="shared" si="32"/>
        <v>0</v>
      </c>
      <c r="BN26" s="101">
        <f t="shared" si="33"/>
        <v>13</v>
      </c>
      <c r="BO26" s="103">
        <f t="shared" si="34"/>
        <v>81</v>
      </c>
      <c r="BQ26" s="168">
        <f t="shared" si="22"/>
        <v>6</v>
      </c>
      <c r="BR26" s="169">
        <f t="shared" si="23"/>
        <v>21</v>
      </c>
    </row>
    <row r="27" spans="1:70" ht="14.25">
      <c r="A27" s="104">
        <v>23</v>
      </c>
      <c r="B27" s="123" t="s">
        <v>301</v>
      </c>
      <c r="C27" s="123" t="s">
        <v>62</v>
      </c>
      <c r="D27" s="107"/>
      <c r="E27" s="105">
        <f t="shared" si="24"/>
        <v>1045.32</v>
      </c>
      <c r="F27" s="106">
        <f t="shared" si="25"/>
        <v>45.319999999999979</v>
      </c>
      <c r="G27" s="107">
        <v>1000</v>
      </c>
      <c r="H27" s="108"/>
      <c r="I27" s="109">
        <f t="shared" si="26"/>
        <v>-326.59999999999991</v>
      </c>
      <c r="J27" s="128">
        <f t="shared" si="27"/>
        <v>20</v>
      </c>
      <c r="K27" s="129">
        <v>10</v>
      </c>
      <c r="L27" s="110">
        <v>10</v>
      </c>
      <c r="M27" s="111">
        <f t="shared" si="28"/>
        <v>1326.6</v>
      </c>
      <c r="N27" s="109">
        <f t="shared" si="29"/>
        <v>96</v>
      </c>
      <c r="O27" s="112">
        <f t="shared" si="30"/>
        <v>82</v>
      </c>
      <c r="P27" s="113">
        <v>11</v>
      </c>
      <c r="Q27" s="114">
        <v>0</v>
      </c>
      <c r="R27" s="115">
        <v>14</v>
      </c>
      <c r="S27" s="116">
        <v>0</v>
      </c>
      <c r="T27" s="117">
        <v>24</v>
      </c>
      <c r="U27" s="118">
        <v>2</v>
      </c>
      <c r="V27" s="115">
        <v>18</v>
      </c>
      <c r="W27" s="118">
        <v>0</v>
      </c>
      <c r="X27" s="117">
        <v>22</v>
      </c>
      <c r="Y27" s="118">
        <v>0</v>
      </c>
      <c r="Z27" s="117">
        <v>999</v>
      </c>
      <c r="AA27" s="118">
        <v>2</v>
      </c>
      <c r="AB27" s="117">
        <v>25</v>
      </c>
      <c r="AC27" s="116">
        <v>2</v>
      </c>
      <c r="AD27" s="113">
        <v>9</v>
      </c>
      <c r="AE27" s="114">
        <v>1</v>
      </c>
      <c r="AF27" s="119">
        <v>3</v>
      </c>
      <c r="AG27" s="116">
        <v>0</v>
      </c>
      <c r="AH27" s="115">
        <v>16</v>
      </c>
      <c r="AI27" s="118">
        <v>1</v>
      </c>
      <c r="AJ27" s="115">
        <v>17</v>
      </c>
      <c r="AK27" s="118">
        <v>2</v>
      </c>
      <c r="AL27" s="95"/>
      <c r="AM27" s="132"/>
      <c r="AN27" s="95"/>
      <c r="AO27" s="120">
        <f t="shared" si="0"/>
        <v>1364</v>
      </c>
      <c r="AP27" s="101">
        <f t="shared" si="1"/>
        <v>1250</v>
      </c>
      <c r="AQ27" s="121">
        <f t="shared" si="2"/>
        <v>1000</v>
      </c>
      <c r="AR27" s="101">
        <f t="shared" si="3"/>
        <v>1124</v>
      </c>
      <c r="AS27" s="121">
        <f t="shared" si="4"/>
        <v>1020</v>
      </c>
      <c r="AT27" s="121">
        <f t="shared" si="5"/>
        <v>999</v>
      </c>
      <c r="AU27" s="121">
        <f t="shared" si="6"/>
        <v>1000</v>
      </c>
      <c r="AV27" s="121">
        <f t="shared" si="7"/>
        <v>1419</v>
      </c>
      <c r="AW27" s="101">
        <f t="shared" si="8"/>
        <v>1632</v>
      </c>
      <c r="AX27" s="121">
        <f t="shared" si="9"/>
        <v>1232</v>
      </c>
      <c r="AY27" s="121">
        <f t="shared" si="10"/>
        <v>1226</v>
      </c>
      <c r="AZ27" s="59"/>
      <c r="BA27" s="122">
        <f t="shared" si="11"/>
        <v>11</v>
      </c>
      <c r="BB27" s="121">
        <f t="shared" si="12"/>
        <v>11</v>
      </c>
      <c r="BC27" s="121">
        <f t="shared" si="13"/>
        <v>3</v>
      </c>
      <c r="BD27" s="101">
        <f t="shared" si="14"/>
        <v>11</v>
      </c>
      <c r="BE27" s="121">
        <f t="shared" si="15"/>
        <v>10</v>
      </c>
      <c r="BF27" s="121">
        <f t="shared" si="16"/>
        <v>0</v>
      </c>
      <c r="BG27" s="121">
        <f t="shared" si="17"/>
        <v>7</v>
      </c>
      <c r="BH27" s="121">
        <f t="shared" si="18"/>
        <v>10</v>
      </c>
      <c r="BI27" s="121">
        <f t="shared" si="19"/>
        <v>14</v>
      </c>
      <c r="BJ27" s="121">
        <f t="shared" si="20"/>
        <v>10</v>
      </c>
      <c r="BK27" s="121">
        <f t="shared" si="21"/>
        <v>9</v>
      </c>
      <c r="BL27" s="102">
        <f t="shared" si="31"/>
        <v>96</v>
      </c>
      <c r="BM27" s="101">
        <f t="shared" si="32"/>
        <v>0</v>
      </c>
      <c r="BN27" s="101">
        <f t="shared" si="33"/>
        <v>14</v>
      </c>
      <c r="BO27" s="103">
        <f t="shared" si="34"/>
        <v>82</v>
      </c>
      <c r="BQ27" s="168">
        <f t="shared" si="22"/>
        <v>7</v>
      </c>
      <c r="BR27" s="169">
        <f t="shared" si="23"/>
        <v>20</v>
      </c>
    </row>
    <row r="28" spans="1:70" ht="14.25">
      <c r="A28" s="104">
        <v>24</v>
      </c>
      <c r="B28" s="123" t="s">
        <v>302</v>
      </c>
      <c r="C28" s="123" t="s">
        <v>62</v>
      </c>
      <c r="D28" s="107"/>
      <c r="E28" s="105">
        <f t="shared" si="24"/>
        <v>1000</v>
      </c>
      <c r="F28" s="106">
        <f t="shared" si="25"/>
        <v>0</v>
      </c>
      <c r="G28" s="107">
        <v>1000</v>
      </c>
      <c r="H28" s="108"/>
      <c r="I28" s="109">
        <f t="shared" si="26"/>
        <v>-247.20000000000005</v>
      </c>
      <c r="J28" s="128">
        <f t="shared" si="27"/>
        <v>25</v>
      </c>
      <c r="K28" s="129">
        <v>3</v>
      </c>
      <c r="L28" s="110">
        <v>10</v>
      </c>
      <c r="M28" s="111">
        <f t="shared" si="28"/>
        <v>1247.2</v>
      </c>
      <c r="N28" s="109">
        <f t="shared" si="29"/>
        <v>100</v>
      </c>
      <c r="O28" s="112">
        <f t="shared" si="30"/>
        <v>88</v>
      </c>
      <c r="P28" s="113">
        <v>12</v>
      </c>
      <c r="Q28" s="114">
        <v>0</v>
      </c>
      <c r="R28" s="115">
        <v>19</v>
      </c>
      <c r="S28" s="116">
        <v>0</v>
      </c>
      <c r="T28" s="117">
        <v>23</v>
      </c>
      <c r="U28" s="118">
        <v>0</v>
      </c>
      <c r="V28" s="115">
        <v>999</v>
      </c>
      <c r="W28" s="118">
        <v>2</v>
      </c>
      <c r="X28" s="117">
        <v>9</v>
      </c>
      <c r="Y28" s="118">
        <v>0</v>
      </c>
      <c r="Z28" s="117">
        <v>20</v>
      </c>
      <c r="AA28" s="118">
        <v>0</v>
      </c>
      <c r="AB28" s="117">
        <v>22</v>
      </c>
      <c r="AC28" s="116">
        <v>0</v>
      </c>
      <c r="AD28" s="113">
        <v>25</v>
      </c>
      <c r="AE28" s="114">
        <v>1</v>
      </c>
      <c r="AF28" s="119">
        <v>10</v>
      </c>
      <c r="AG28" s="116">
        <v>0</v>
      </c>
      <c r="AH28" s="115">
        <v>21</v>
      </c>
      <c r="AI28" s="118">
        <v>0</v>
      </c>
      <c r="AJ28" s="115">
        <v>18</v>
      </c>
      <c r="AK28" s="118">
        <v>0</v>
      </c>
      <c r="AL28" s="95"/>
      <c r="AM28" s="132"/>
      <c r="AN28" s="95"/>
      <c r="AO28" s="120">
        <f t="shared" si="0"/>
        <v>1340</v>
      </c>
      <c r="AP28" s="101">
        <f t="shared" si="1"/>
        <v>1100</v>
      </c>
      <c r="AQ28" s="121">
        <f t="shared" si="2"/>
        <v>1000</v>
      </c>
      <c r="AR28" s="101">
        <f t="shared" si="3"/>
        <v>999</v>
      </c>
      <c r="AS28" s="121">
        <f t="shared" si="4"/>
        <v>1419</v>
      </c>
      <c r="AT28" s="121">
        <f t="shared" si="5"/>
        <v>1046</v>
      </c>
      <c r="AU28" s="121">
        <f t="shared" si="6"/>
        <v>1020</v>
      </c>
      <c r="AV28" s="121">
        <f t="shared" si="7"/>
        <v>1000</v>
      </c>
      <c r="AW28" s="101">
        <f t="shared" si="8"/>
        <v>1389</v>
      </c>
      <c r="AX28" s="121">
        <f t="shared" si="9"/>
        <v>1035</v>
      </c>
      <c r="AY28" s="121">
        <f t="shared" si="10"/>
        <v>1124</v>
      </c>
      <c r="AZ28" s="59"/>
      <c r="BA28" s="122">
        <f t="shared" si="11"/>
        <v>12</v>
      </c>
      <c r="BB28" s="121">
        <f t="shared" si="12"/>
        <v>10</v>
      </c>
      <c r="BC28" s="121">
        <f t="shared" si="13"/>
        <v>10</v>
      </c>
      <c r="BD28" s="101">
        <f t="shared" si="14"/>
        <v>0</v>
      </c>
      <c r="BE28" s="121">
        <f t="shared" si="15"/>
        <v>10</v>
      </c>
      <c r="BF28" s="121">
        <f t="shared" si="16"/>
        <v>8</v>
      </c>
      <c r="BG28" s="121">
        <f t="shared" si="17"/>
        <v>10</v>
      </c>
      <c r="BH28" s="121">
        <f t="shared" si="18"/>
        <v>7</v>
      </c>
      <c r="BI28" s="121">
        <f t="shared" si="19"/>
        <v>12</v>
      </c>
      <c r="BJ28" s="121">
        <f t="shared" si="20"/>
        <v>10</v>
      </c>
      <c r="BK28" s="121">
        <f t="shared" si="21"/>
        <v>11</v>
      </c>
      <c r="BL28" s="102">
        <f t="shared" si="31"/>
        <v>100</v>
      </c>
      <c r="BM28" s="101">
        <f t="shared" si="32"/>
        <v>0</v>
      </c>
      <c r="BN28" s="101">
        <f t="shared" si="33"/>
        <v>12</v>
      </c>
      <c r="BO28" s="103">
        <f t="shared" si="34"/>
        <v>88</v>
      </c>
      <c r="BQ28" s="168">
        <f t="shared" si="22"/>
        <v>2</v>
      </c>
      <c r="BR28" s="169">
        <f t="shared" si="23"/>
        <v>25</v>
      </c>
    </row>
    <row r="29" spans="1:70" ht="14.25">
      <c r="A29" s="104">
        <v>25</v>
      </c>
      <c r="B29" s="123" t="s">
        <v>303</v>
      </c>
      <c r="C29" s="123" t="s">
        <v>166</v>
      </c>
      <c r="D29" s="107"/>
      <c r="E29" s="105">
        <f t="shared" si="24"/>
        <v>1004.86</v>
      </c>
      <c r="F29" s="106">
        <f t="shared" si="25"/>
        <v>4.8599999999999888</v>
      </c>
      <c r="G29" s="107">
        <v>1000</v>
      </c>
      <c r="H29" s="108"/>
      <c r="I29" s="109">
        <f t="shared" si="26"/>
        <v>-274.29999999999995</v>
      </c>
      <c r="J29" s="128">
        <f t="shared" si="27"/>
        <v>24</v>
      </c>
      <c r="K29" s="129">
        <v>7</v>
      </c>
      <c r="L29" s="110">
        <v>10</v>
      </c>
      <c r="M29" s="111">
        <f t="shared" si="28"/>
        <v>1274.3</v>
      </c>
      <c r="N29" s="109">
        <f t="shared" si="29"/>
        <v>101</v>
      </c>
      <c r="O29" s="112">
        <f t="shared" si="30"/>
        <v>83</v>
      </c>
      <c r="P29" s="113">
        <v>999</v>
      </c>
      <c r="Q29" s="114">
        <v>2</v>
      </c>
      <c r="R29" s="115">
        <v>8</v>
      </c>
      <c r="S29" s="116">
        <v>1</v>
      </c>
      <c r="T29" s="117">
        <v>2</v>
      </c>
      <c r="U29" s="118">
        <v>0</v>
      </c>
      <c r="V29" s="115">
        <v>19</v>
      </c>
      <c r="W29" s="118">
        <v>0</v>
      </c>
      <c r="X29" s="117">
        <v>21</v>
      </c>
      <c r="Y29" s="118">
        <v>1</v>
      </c>
      <c r="Z29" s="117">
        <v>17</v>
      </c>
      <c r="AA29" s="118">
        <v>0</v>
      </c>
      <c r="AB29" s="117">
        <v>23</v>
      </c>
      <c r="AC29" s="116">
        <v>0</v>
      </c>
      <c r="AD29" s="113">
        <v>24</v>
      </c>
      <c r="AE29" s="114">
        <v>1</v>
      </c>
      <c r="AF29" s="119">
        <v>22</v>
      </c>
      <c r="AG29" s="116">
        <v>0</v>
      </c>
      <c r="AH29" s="115">
        <v>20</v>
      </c>
      <c r="AI29" s="118">
        <v>1</v>
      </c>
      <c r="AJ29" s="115">
        <v>16</v>
      </c>
      <c r="AK29" s="118">
        <v>1</v>
      </c>
      <c r="AL29" s="95"/>
      <c r="AM29" s="132"/>
      <c r="AN29" s="95"/>
      <c r="AO29" s="120">
        <f t="shared" si="0"/>
        <v>999</v>
      </c>
      <c r="AP29" s="101">
        <f t="shared" si="1"/>
        <v>1453</v>
      </c>
      <c r="AQ29" s="121">
        <f t="shared" si="2"/>
        <v>1632</v>
      </c>
      <c r="AR29" s="101">
        <f t="shared" si="3"/>
        <v>1100</v>
      </c>
      <c r="AS29" s="121">
        <f t="shared" si="4"/>
        <v>1035</v>
      </c>
      <c r="AT29" s="121">
        <f t="shared" si="5"/>
        <v>1226</v>
      </c>
      <c r="AU29" s="121">
        <f t="shared" si="6"/>
        <v>1000</v>
      </c>
      <c r="AV29" s="121">
        <f t="shared" si="7"/>
        <v>1000</v>
      </c>
      <c r="AW29" s="101">
        <f t="shared" si="8"/>
        <v>1020</v>
      </c>
      <c r="AX29" s="121">
        <f t="shared" si="9"/>
        <v>1046</v>
      </c>
      <c r="AY29" s="121">
        <f t="shared" si="10"/>
        <v>1232</v>
      </c>
      <c r="AZ29" s="59"/>
      <c r="BA29" s="122">
        <f t="shared" si="11"/>
        <v>0</v>
      </c>
      <c r="BB29" s="121">
        <f t="shared" si="12"/>
        <v>13</v>
      </c>
      <c r="BC29" s="121">
        <f t="shared" si="13"/>
        <v>18</v>
      </c>
      <c r="BD29" s="101">
        <f t="shared" si="14"/>
        <v>10</v>
      </c>
      <c r="BE29" s="121">
        <f t="shared" si="15"/>
        <v>10</v>
      </c>
      <c r="BF29" s="121">
        <f t="shared" si="16"/>
        <v>9</v>
      </c>
      <c r="BG29" s="121">
        <f t="shared" si="17"/>
        <v>10</v>
      </c>
      <c r="BH29" s="121">
        <f t="shared" si="18"/>
        <v>3</v>
      </c>
      <c r="BI29" s="121">
        <f t="shared" si="19"/>
        <v>10</v>
      </c>
      <c r="BJ29" s="121">
        <f t="shared" si="20"/>
        <v>8</v>
      </c>
      <c r="BK29" s="121">
        <f t="shared" si="21"/>
        <v>10</v>
      </c>
      <c r="BL29" s="102">
        <f t="shared" si="31"/>
        <v>101</v>
      </c>
      <c r="BM29" s="101">
        <f t="shared" si="32"/>
        <v>0</v>
      </c>
      <c r="BN29" s="101">
        <f t="shared" si="33"/>
        <v>18</v>
      </c>
      <c r="BO29" s="103">
        <f t="shared" si="34"/>
        <v>83</v>
      </c>
      <c r="BQ29" s="168">
        <f t="shared" si="22"/>
        <v>3</v>
      </c>
      <c r="BR29" s="169">
        <f t="shared" si="23"/>
        <v>24</v>
      </c>
    </row>
    <row r="30" spans="1:70" ht="14.25">
      <c r="A30" s="104">
        <v>26</v>
      </c>
      <c r="B30" s="123" t="s">
        <v>116</v>
      </c>
      <c r="C30" s="123"/>
      <c r="D30" s="107"/>
      <c r="E30" s="105">
        <f t="shared" si="24"/>
        <v>1000</v>
      </c>
      <c r="F30" s="106">
        <f t="shared" si="25"/>
        <v>-81.079999999999984</v>
      </c>
      <c r="G30" s="107">
        <v>999</v>
      </c>
      <c r="H30" s="108"/>
      <c r="I30" s="109">
        <f t="shared" si="26"/>
        <v>-131.4545454545455</v>
      </c>
      <c r="J30" s="128">
        <f t="shared" si="27"/>
        <v>26</v>
      </c>
      <c r="K30" s="129">
        <v>0</v>
      </c>
      <c r="L30" s="110">
        <v>11</v>
      </c>
      <c r="M30" s="111">
        <f t="shared" si="28"/>
        <v>1130.4545454545455</v>
      </c>
      <c r="N30" s="109">
        <f t="shared" si="29"/>
        <v>104</v>
      </c>
      <c r="O30" s="112">
        <f t="shared" si="30"/>
        <v>88</v>
      </c>
      <c r="P30" s="113">
        <v>25</v>
      </c>
      <c r="Q30" s="114">
        <v>0</v>
      </c>
      <c r="R30" s="115">
        <v>16</v>
      </c>
      <c r="S30" s="116">
        <v>0</v>
      </c>
      <c r="T30" s="117">
        <v>22</v>
      </c>
      <c r="U30" s="118">
        <v>0</v>
      </c>
      <c r="V30" s="115">
        <v>24</v>
      </c>
      <c r="W30" s="118">
        <v>0</v>
      </c>
      <c r="X30" s="117">
        <v>20</v>
      </c>
      <c r="Y30" s="118">
        <v>0</v>
      </c>
      <c r="Z30" s="117">
        <v>23</v>
      </c>
      <c r="AA30" s="118">
        <v>0</v>
      </c>
      <c r="AB30" s="117">
        <v>15</v>
      </c>
      <c r="AC30" s="116">
        <v>0</v>
      </c>
      <c r="AD30" s="113">
        <v>13</v>
      </c>
      <c r="AE30" s="114">
        <v>0</v>
      </c>
      <c r="AF30" s="119">
        <v>21</v>
      </c>
      <c r="AG30" s="116">
        <v>0</v>
      </c>
      <c r="AH30" s="115">
        <v>17</v>
      </c>
      <c r="AI30" s="118">
        <v>0</v>
      </c>
      <c r="AJ30" s="115">
        <v>12</v>
      </c>
      <c r="AK30" s="118">
        <v>0</v>
      </c>
      <c r="AL30" s="95"/>
      <c r="AM30" s="132"/>
      <c r="AN30" s="95"/>
      <c r="AO30" s="120">
        <f t="shared" si="0"/>
        <v>1000</v>
      </c>
      <c r="AP30" s="101">
        <f t="shared" si="1"/>
        <v>1232</v>
      </c>
      <c r="AQ30" s="121">
        <f t="shared" si="2"/>
        <v>1020</v>
      </c>
      <c r="AR30" s="101">
        <f t="shared" si="3"/>
        <v>1000</v>
      </c>
      <c r="AS30" s="121">
        <f t="shared" si="4"/>
        <v>1046</v>
      </c>
      <c r="AT30" s="121">
        <f t="shared" si="5"/>
        <v>1000</v>
      </c>
      <c r="AU30" s="121">
        <f t="shared" si="6"/>
        <v>1248</v>
      </c>
      <c r="AV30" s="121">
        <f t="shared" si="7"/>
        <v>1288</v>
      </c>
      <c r="AW30" s="101">
        <f t="shared" si="8"/>
        <v>1035</v>
      </c>
      <c r="AX30" s="121">
        <f t="shared" si="9"/>
        <v>1226</v>
      </c>
      <c r="AY30" s="121">
        <f t="shared" si="10"/>
        <v>1340</v>
      </c>
      <c r="AZ30" s="59"/>
      <c r="BA30" s="122">
        <f t="shared" si="11"/>
        <v>7</v>
      </c>
      <c r="BB30" s="121">
        <f t="shared" si="12"/>
        <v>10</v>
      </c>
      <c r="BC30" s="121">
        <f t="shared" si="13"/>
        <v>10</v>
      </c>
      <c r="BD30" s="101">
        <f t="shared" si="14"/>
        <v>3</v>
      </c>
      <c r="BE30" s="121">
        <f t="shared" si="15"/>
        <v>8</v>
      </c>
      <c r="BF30" s="121">
        <f t="shared" si="16"/>
        <v>10</v>
      </c>
      <c r="BG30" s="121">
        <f t="shared" si="17"/>
        <v>13</v>
      </c>
      <c r="BH30" s="121">
        <f t="shared" si="18"/>
        <v>12</v>
      </c>
      <c r="BI30" s="121">
        <f t="shared" si="19"/>
        <v>10</v>
      </c>
      <c r="BJ30" s="121">
        <f t="shared" si="20"/>
        <v>9</v>
      </c>
      <c r="BK30" s="121">
        <f t="shared" si="21"/>
        <v>12</v>
      </c>
      <c r="BL30" s="102">
        <f t="shared" si="31"/>
        <v>104</v>
      </c>
      <c r="BM30" s="101">
        <f t="shared" si="32"/>
        <v>3</v>
      </c>
      <c r="BN30" s="101">
        <f t="shared" si="33"/>
        <v>13</v>
      </c>
      <c r="BO30" s="103">
        <f t="shared" si="34"/>
        <v>88</v>
      </c>
      <c r="BQ30" s="168">
        <f t="shared" si="22"/>
        <v>1</v>
      </c>
      <c r="BR30" s="169">
        <f t="shared" si="23"/>
        <v>26</v>
      </c>
    </row>
    <row r="31" spans="1:70">
      <c r="A31" s="130">
        <f>COUNTIF(A5:A30,"&lt;201")</f>
        <v>26</v>
      </c>
      <c r="B31" s="131"/>
      <c r="C31" s="132"/>
      <c r="D31" s="132"/>
      <c r="E31" s="132"/>
      <c r="F31" s="133"/>
      <c r="G31" s="134"/>
      <c r="H31" s="135"/>
      <c r="I31" s="135"/>
      <c r="J31" s="135"/>
      <c r="K31" s="136"/>
      <c r="L31" s="135"/>
      <c r="M31" s="135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7"/>
      <c r="AG31" s="132"/>
      <c r="AH31" s="132"/>
      <c r="AI31" s="132"/>
      <c r="AJ31" s="132"/>
      <c r="AK31" s="132"/>
      <c r="AL31" s="132"/>
      <c r="AM31" s="132"/>
      <c r="AN31" s="132"/>
      <c r="AO31" s="138"/>
      <c r="AP31" s="139"/>
      <c r="AQ31" s="139"/>
      <c r="AR31" s="138"/>
      <c r="AS31" s="138"/>
      <c r="AT31" s="138"/>
      <c r="AU31" s="138"/>
      <c r="AV31" s="138"/>
      <c r="AW31" s="138"/>
      <c r="AX31" s="138"/>
      <c r="AY31" s="139"/>
      <c r="AZ31" s="59"/>
      <c r="BA31" s="59"/>
      <c r="BB31" s="59"/>
      <c r="BC31" s="59"/>
      <c r="BD31" s="59"/>
      <c r="BE31" s="139"/>
      <c r="BF31" s="138"/>
      <c r="BG31" s="139"/>
      <c r="BH31" s="139"/>
      <c r="BI31" s="139"/>
      <c r="BJ31" s="139"/>
      <c r="BK31" s="139"/>
      <c r="BL31" s="139"/>
      <c r="BM31" s="138"/>
      <c r="BN31" s="139"/>
      <c r="BO31" s="59"/>
    </row>
    <row r="32" spans="1:70" ht="15.75">
      <c r="A32" s="347"/>
      <c r="B32" s="347"/>
      <c r="C32" s="346" t="s">
        <v>129</v>
      </c>
      <c r="D32" s="346"/>
      <c r="E32" s="346"/>
      <c r="F32" s="346"/>
      <c r="G32" s="346"/>
      <c r="H32" s="346"/>
      <c r="I32" s="346"/>
      <c r="J32" s="346"/>
      <c r="K32" s="346"/>
      <c r="L32" s="344" t="s">
        <v>304</v>
      </c>
      <c r="M32" s="344"/>
      <c r="N32" s="344"/>
      <c r="O32" s="344"/>
      <c r="P32" s="344"/>
      <c r="Q32" s="346"/>
      <c r="R32" s="346"/>
      <c r="S32" s="346"/>
      <c r="T32" s="346"/>
      <c r="U32" s="346"/>
      <c r="V32" s="346"/>
      <c r="W32" s="346"/>
      <c r="X32" s="346"/>
      <c r="Y32" s="346"/>
      <c r="Z32" s="346"/>
      <c r="AA32" s="346"/>
      <c r="AB32" s="346"/>
      <c r="AC32" s="346"/>
      <c r="AD32" s="346"/>
      <c r="AE32" s="8"/>
      <c r="AF32" s="8"/>
      <c r="AG32" s="8"/>
      <c r="AH32" s="8"/>
      <c r="AI32" s="8"/>
      <c r="AJ32" s="8"/>
      <c r="AK32" s="8"/>
      <c r="AL32" s="187"/>
      <c r="AM32" s="187"/>
      <c r="AN32" s="187"/>
      <c r="AO32" s="59"/>
      <c r="AP32" s="59"/>
      <c r="AQ32" s="59"/>
      <c r="AR32" s="139"/>
      <c r="AS32" s="139"/>
      <c r="AT32" s="139"/>
      <c r="AU32" s="139"/>
      <c r="AV32" s="139"/>
      <c r="AW32" s="139"/>
      <c r="AX32" s="13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</row>
    <row r="33" spans="1:67" ht="15" hidden="1" customHeight="1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</row>
    <row r="34" spans="1:67" ht="15" hidden="1" customHeight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</row>
    <row r="35" spans="1:67">
      <c r="A35" s="59"/>
      <c r="B35" s="59"/>
      <c r="C35" s="139"/>
      <c r="D35" s="59"/>
      <c r="E35" s="59"/>
      <c r="F35" s="59"/>
      <c r="G35" s="59"/>
      <c r="H35" s="59"/>
      <c r="I35" s="59"/>
      <c r="J35" s="59"/>
      <c r="K35" s="59"/>
      <c r="L35" s="59"/>
      <c r="M35" s="13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</row>
    <row r="36" spans="1:67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</row>
    <row r="37" spans="1:67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</row>
    <row r="38" spans="1:67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</row>
    <row r="39" spans="1:67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</row>
    <row r="40" spans="1:67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</row>
    <row r="41" spans="1:67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</row>
    <row r="42" spans="1:67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</row>
    <row r="43" spans="1:67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</row>
    <row r="44" spans="1:67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</row>
    <row r="45" spans="1:67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</row>
    <row r="46" spans="1:67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</row>
    <row r="47" spans="1:67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</row>
    <row r="48" spans="1:67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</row>
    <row r="49" spans="1:39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</row>
    <row r="50" spans="1:39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</row>
    <row r="51" spans="1:39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</row>
    <row r="52" spans="1:39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</row>
    <row r="53" spans="1:39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</row>
    <row r="54" spans="1:39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</row>
    <row r="55" spans="1:39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</row>
    <row r="56" spans="1:39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</row>
    <row r="57" spans="1:39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</row>
    <row r="58" spans="1:39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</row>
    <row r="59" spans="1:39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</row>
    <row r="60" spans="1:39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</row>
    <row r="61" spans="1:39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</row>
    <row r="62" spans="1:39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</row>
    <row r="63" spans="1:39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</row>
    <row r="64" spans="1:39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</row>
    <row r="65" spans="1:39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</row>
    <row r="66" spans="1:39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</row>
    <row r="67" spans="1:39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</row>
    <row r="68" spans="1:39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</row>
    <row r="69" spans="1:39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</row>
    <row r="70" spans="1:39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</row>
    <row r="71" spans="1:39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</row>
    <row r="72" spans="1:39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</row>
    <row r="73" spans="1:39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</row>
    <row r="74" spans="1:39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</row>
    <row r="75" spans="1:39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</row>
    <row r="76" spans="1:39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</row>
  </sheetData>
  <protectedRanges>
    <protectedRange sqref="L5:L30" name="Diapazons4"/>
    <protectedRange sqref="P5:AK30" name="Diapazons2"/>
    <protectedRange sqref="A1 A3 K5:L30 G5:G30 A31 A5:D30 K31" name="Diapazons1"/>
    <protectedRange sqref="Q3 C32 Q32" name="Diapazons3"/>
    <protectedRange sqref="J5:J30" name="Diapazons3_2"/>
  </protectedRanges>
  <mergeCells count="25">
    <mergeCell ref="A32:B32"/>
    <mergeCell ref="C32:K32"/>
    <mergeCell ref="L32:P32"/>
    <mergeCell ref="Q32:AD32"/>
    <mergeCell ref="AJ4:AK4"/>
    <mergeCell ref="A3:B3"/>
    <mergeCell ref="D3:G3"/>
    <mergeCell ref="M3:P3"/>
    <mergeCell ref="Q3:AK3"/>
    <mergeCell ref="Z4:AA4"/>
    <mergeCell ref="AB4:AC4"/>
    <mergeCell ref="AD4:AE4"/>
    <mergeCell ref="AF4:AG4"/>
    <mergeCell ref="AH4:AI4"/>
    <mergeCell ref="P4:Q4"/>
    <mergeCell ref="R4:S4"/>
    <mergeCell ref="T4:U4"/>
    <mergeCell ref="V4:W4"/>
    <mergeCell ref="X4:Y4"/>
    <mergeCell ref="A1:AG2"/>
    <mergeCell ref="AO1:AP1"/>
    <mergeCell ref="AR1:AT1"/>
    <mergeCell ref="AV1:AW1"/>
    <mergeCell ref="BA3:BO3"/>
    <mergeCell ref="AO3:AY3"/>
  </mergeCells>
  <conditionalFormatting sqref="E5:E32">
    <cfRule type="expression" dxfId="2987" priority="234" stopIfTrue="1">
      <formula>A5=0</formula>
    </cfRule>
  </conditionalFormatting>
  <conditionalFormatting sqref="F5:F32">
    <cfRule type="expression" dxfId="2986" priority="233" stopIfTrue="1">
      <formula>A5=0</formula>
    </cfRule>
  </conditionalFormatting>
  <conditionalFormatting sqref="H5:H32">
    <cfRule type="expression" dxfId="2985" priority="232" stopIfTrue="1">
      <formula>A5=0</formula>
    </cfRule>
  </conditionalFormatting>
  <conditionalFormatting sqref="P5:P32">
    <cfRule type="expression" dxfId="2984" priority="230" stopIfTrue="1">
      <formula>A5=0</formula>
    </cfRule>
    <cfRule type="expression" dxfId="2983" priority="231" stopIfTrue="1">
      <formula>P5=99</formula>
    </cfRule>
  </conditionalFormatting>
  <conditionalFormatting sqref="M5:M32">
    <cfRule type="expression" dxfId="2982" priority="229" stopIfTrue="1">
      <formula>A5=0</formula>
    </cfRule>
  </conditionalFormatting>
  <conditionalFormatting sqref="N5:N32">
    <cfRule type="expression" dxfId="2981" priority="228" stopIfTrue="1">
      <formula>A5=0</formula>
    </cfRule>
  </conditionalFormatting>
  <conditionalFormatting sqref="O5:O32">
    <cfRule type="expression" dxfId="2980" priority="227" stopIfTrue="1">
      <formula>A5=0</formula>
    </cfRule>
  </conditionalFormatting>
  <conditionalFormatting sqref="Q5:Q32">
    <cfRule type="expression" dxfId="2979" priority="226" stopIfTrue="1">
      <formula>A5=0</formula>
    </cfRule>
  </conditionalFormatting>
  <conditionalFormatting sqref="S5:S32">
    <cfRule type="expression" dxfId="2978" priority="225" stopIfTrue="1">
      <formula>A5=0</formula>
    </cfRule>
  </conditionalFormatting>
  <conditionalFormatting sqref="U5:U32">
    <cfRule type="expression" dxfId="2977" priority="224" stopIfTrue="1">
      <formula>A5=0</formula>
    </cfRule>
  </conditionalFormatting>
  <conditionalFormatting sqref="W5:W32">
    <cfRule type="expression" dxfId="2976" priority="223" stopIfTrue="1">
      <formula>A5=0</formula>
    </cfRule>
  </conditionalFormatting>
  <conditionalFormatting sqref="Y5:Y32">
    <cfRule type="expression" dxfId="2975" priority="222" stopIfTrue="1">
      <formula>A5=0</formula>
    </cfRule>
  </conditionalFormatting>
  <conditionalFormatting sqref="AA5:AA32">
    <cfRule type="expression" dxfId="2974" priority="221" stopIfTrue="1">
      <formula>A5=0</formula>
    </cfRule>
  </conditionalFormatting>
  <conditionalFormatting sqref="B5:B32">
    <cfRule type="expression" dxfId="2973" priority="218" stopIfTrue="1">
      <formula>J5=1</formula>
    </cfRule>
    <cfRule type="expression" dxfId="2972" priority="219" stopIfTrue="1">
      <formula>J5=2</formula>
    </cfRule>
    <cfRule type="expression" dxfId="2971" priority="220" stopIfTrue="1">
      <formula>J5=3</formula>
    </cfRule>
  </conditionalFormatting>
  <conditionalFormatting sqref="AC5:AC32">
    <cfRule type="expression" dxfId="2970" priority="217" stopIfTrue="1">
      <formula>A5=0</formula>
    </cfRule>
  </conditionalFormatting>
  <conditionalFormatting sqref="AE5:AE32">
    <cfRule type="expression" dxfId="2969" priority="216" stopIfTrue="1">
      <formula>A5=0</formula>
    </cfRule>
  </conditionalFormatting>
  <conditionalFormatting sqref="AG5:AG32">
    <cfRule type="expression" dxfId="2968" priority="215" stopIfTrue="1">
      <formula>A5=0</formula>
    </cfRule>
  </conditionalFormatting>
  <conditionalFormatting sqref="AI5:AI32">
    <cfRule type="expression" dxfId="2967" priority="214" stopIfTrue="1">
      <formula>A5=0</formula>
    </cfRule>
  </conditionalFormatting>
  <conditionalFormatting sqref="AK5:AK32">
    <cfRule type="expression" dxfId="2966" priority="213" stopIfTrue="1">
      <formula>A5=0</formula>
    </cfRule>
  </conditionalFormatting>
  <conditionalFormatting sqref="I5:I32">
    <cfRule type="expression" dxfId="2965" priority="210" stopIfTrue="1">
      <formula>A5=0</formula>
    </cfRule>
    <cfRule type="expression" dxfId="2964" priority="212" stopIfTrue="1">
      <formula>I5&lt;-150</formula>
    </cfRule>
  </conditionalFormatting>
  <conditionalFormatting sqref="R5:R32">
    <cfRule type="expression" dxfId="2963" priority="208" stopIfTrue="1">
      <formula>A5=0</formula>
    </cfRule>
    <cfRule type="expression" dxfId="2962" priority="209" stopIfTrue="1">
      <formula>R5=99</formula>
    </cfRule>
  </conditionalFormatting>
  <conditionalFormatting sqref="T5:T32">
    <cfRule type="expression" dxfId="2961" priority="206" stopIfTrue="1">
      <formula>A5=0</formula>
    </cfRule>
    <cfRule type="expression" dxfId="2960" priority="207" stopIfTrue="1">
      <formula>T5=99</formula>
    </cfRule>
  </conditionalFormatting>
  <conditionalFormatting sqref="V5:V32">
    <cfRule type="expression" dxfId="2959" priority="204" stopIfTrue="1">
      <formula>A5=0</formula>
    </cfRule>
    <cfRule type="expression" dxfId="2958" priority="205" stopIfTrue="1">
      <formula>V5=99</formula>
    </cfRule>
  </conditionalFormatting>
  <conditionalFormatting sqref="X5:X32">
    <cfRule type="expression" dxfId="2957" priority="202" stopIfTrue="1">
      <formula>A5=0</formula>
    </cfRule>
    <cfRule type="expression" dxfId="2956" priority="203" stopIfTrue="1">
      <formula>X5=99</formula>
    </cfRule>
  </conditionalFormatting>
  <conditionalFormatting sqref="Z5:Z32">
    <cfRule type="expression" dxfId="2955" priority="200" stopIfTrue="1">
      <formula>A5=0</formula>
    </cfRule>
    <cfRule type="expression" dxfId="2954" priority="201" stopIfTrue="1">
      <formula>Z5=99</formula>
    </cfRule>
  </conditionalFormatting>
  <conditionalFormatting sqref="AB5:AB32">
    <cfRule type="expression" dxfId="2953" priority="198" stopIfTrue="1">
      <formula>A5=0</formula>
    </cfRule>
    <cfRule type="expression" dxfId="2952" priority="199" stopIfTrue="1">
      <formula>AB5=99</formula>
    </cfRule>
  </conditionalFormatting>
  <conditionalFormatting sqref="AD5:AD32">
    <cfRule type="expression" dxfId="2951" priority="196" stopIfTrue="1">
      <formula>A5=0</formula>
    </cfRule>
    <cfRule type="expression" dxfId="2950" priority="197" stopIfTrue="1">
      <formula>AD5=99</formula>
    </cfRule>
  </conditionalFormatting>
  <conditionalFormatting sqref="AF5:AF32">
    <cfRule type="expression" dxfId="2949" priority="194" stopIfTrue="1">
      <formula>A5=0</formula>
    </cfRule>
    <cfRule type="expression" dxfId="2948" priority="195" stopIfTrue="1">
      <formula>AF5=99</formula>
    </cfRule>
  </conditionalFormatting>
  <conditionalFormatting sqref="AH5:AH32">
    <cfRule type="expression" dxfId="2947" priority="192" stopIfTrue="1">
      <formula>A5=0</formula>
    </cfRule>
    <cfRule type="expression" dxfId="2946" priority="193" stopIfTrue="1">
      <formula>AH5=99</formula>
    </cfRule>
  </conditionalFormatting>
  <conditionalFormatting sqref="AJ5:AJ32">
    <cfRule type="expression" dxfId="2945" priority="190" stopIfTrue="1">
      <formula>A5=0</formula>
    </cfRule>
    <cfRule type="expression" dxfId="2944" priority="191" stopIfTrue="1">
      <formula>AJ5=99</formula>
    </cfRule>
  </conditionalFormatting>
  <conditionalFormatting sqref="AO5:AO32">
    <cfRule type="expression" dxfId="2943" priority="189" stopIfTrue="1">
      <formula>A5=0</formula>
    </cfRule>
  </conditionalFormatting>
  <conditionalFormatting sqref="AP5:AP32">
    <cfRule type="expression" dxfId="2942" priority="188" stopIfTrue="1">
      <formula>A5=0</formula>
    </cfRule>
  </conditionalFormatting>
  <conditionalFormatting sqref="AQ5:AQ32">
    <cfRule type="expression" dxfId="2941" priority="187" stopIfTrue="1">
      <formula>A5=0</formula>
    </cfRule>
  </conditionalFormatting>
  <conditionalFormatting sqref="AR5:AR32">
    <cfRule type="expression" dxfId="2940" priority="186" stopIfTrue="1">
      <formula>A5=0</formula>
    </cfRule>
  </conditionalFormatting>
  <conditionalFormatting sqref="AS5:AS32">
    <cfRule type="expression" dxfId="2939" priority="185" stopIfTrue="1">
      <formula>A5=0</formula>
    </cfRule>
  </conditionalFormatting>
  <conditionalFormatting sqref="AT5:AT32">
    <cfRule type="expression" dxfId="2938" priority="184" stopIfTrue="1">
      <formula>A5=0</formula>
    </cfRule>
  </conditionalFormatting>
  <conditionalFormatting sqref="AU5:AU32">
    <cfRule type="expression" dxfId="2937" priority="183" stopIfTrue="1">
      <formula>A5=0</formula>
    </cfRule>
  </conditionalFormatting>
  <conditionalFormatting sqref="AV5:AV32">
    <cfRule type="expression" dxfId="2936" priority="182" stopIfTrue="1">
      <formula>A5=0</formula>
    </cfRule>
  </conditionalFormatting>
  <conditionalFormatting sqref="AW5:AW32">
    <cfRule type="expression" dxfId="2935" priority="181" stopIfTrue="1">
      <formula>A5=0</formula>
    </cfRule>
  </conditionalFormatting>
  <conditionalFormatting sqref="AX5:AX32">
    <cfRule type="expression" dxfId="2934" priority="180" stopIfTrue="1">
      <formula>A5=0</formula>
    </cfRule>
  </conditionalFormatting>
  <conditionalFormatting sqref="AY5:AY32">
    <cfRule type="expression" dxfId="2933" priority="179" stopIfTrue="1">
      <formula>A5=0</formula>
    </cfRule>
  </conditionalFormatting>
  <conditionalFormatting sqref="BA5:BA32">
    <cfRule type="expression" dxfId="2932" priority="178" stopIfTrue="1">
      <formula>A5=0</formula>
    </cfRule>
  </conditionalFormatting>
  <conditionalFormatting sqref="BB5:BB32">
    <cfRule type="expression" dxfId="2931" priority="177" stopIfTrue="1">
      <formula>A5=0</formula>
    </cfRule>
  </conditionalFormatting>
  <conditionalFormatting sqref="BC5:BC32">
    <cfRule type="expression" dxfId="2930" priority="176" stopIfTrue="1">
      <formula>A5=0</formula>
    </cfRule>
  </conditionalFormatting>
  <conditionalFormatting sqref="BD5:BD32">
    <cfRule type="expression" dxfId="2929" priority="175" stopIfTrue="1">
      <formula>A5=0</formula>
    </cfRule>
  </conditionalFormatting>
  <conditionalFormatting sqref="BE5:BE32">
    <cfRule type="expression" dxfId="2928" priority="174" stopIfTrue="1">
      <formula>A5=0</formula>
    </cfRule>
  </conditionalFormatting>
  <conditionalFormatting sqref="BF5:BF32">
    <cfRule type="expression" dxfId="2927" priority="173" stopIfTrue="1">
      <formula>A5=0</formula>
    </cfRule>
  </conditionalFormatting>
  <conditionalFormatting sqref="BG5:BG32">
    <cfRule type="expression" dxfId="2926" priority="172" stopIfTrue="1">
      <formula>A5=0</formula>
    </cfRule>
  </conditionalFormatting>
  <conditionalFormatting sqref="BH5:BH32">
    <cfRule type="expression" dxfId="2925" priority="171" stopIfTrue="1">
      <formula>A5=0</formula>
    </cfRule>
  </conditionalFormatting>
  <conditionalFormatting sqref="BI5:BI32">
    <cfRule type="expression" dxfId="2924" priority="170" stopIfTrue="1">
      <formula>A5=0</formula>
    </cfRule>
  </conditionalFormatting>
  <conditionalFormatting sqref="BJ5:BJ32">
    <cfRule type="expression" dxfId="2923" priority="169" stopIfTrue="1">
      <formula>A5=0</formula>
    </cfRule>
  </conditionalFormatting>
  <conditionalFormatting sqref="BK5:BK32">
    <cfRule type="expression" dxfId="2922" priority="168" stopIfTrue="1">
      <formula>A5=0</formula>
    </cfRule>
  </conditionalFormatting>
  <conditionalFormatting sqref="BL5:BL32">
    <cfRule type="expression" dxfId="2921" priority="167" stopIfTrue="1">
      <formula>A5=0</formula>
    </cfRule>
  </conditionalFormatting>
  <conditionalFormatting sqref="BM5:BM34">
    <cfRule type="expression" dxfId="2920" priority="166" stopIfTrue="1">
      <formula>A5=0</formula>
    </cfRule>
  </conditionalFormatting>
  <conditionalFormatting sqref="BN5:BN32">
    <cfRule type="expression" dxfId="2919" priority="165" stopIfTrue="1">
      <formula>A5=0</formula>
    </cfRule>
  </conditionalFormatting>
  <conditionalFormatting sqref="BO5:BO32">
    <cfRule type="expression" dxfId="2918" priority="164" stopIfTrue="1">
      <formula>A5=0</formula>
    </cfRule>
  </conditionalFormatting>
  <conditionalFormatting sqref="K5:K32">
    <cfRule type="expression" dxfId="2917" priority="163" stopIfTrue="1">
      <formula>A5=0</formula>
    </cfRule>
  </conditionalFormatting>
  <conditionalFormatting sqref="Q3:AK3">
    <cfRule type="expression" dxfId="2916" priority="160" stopIfTrue="1">
      <formula>$Q$3=0</formula>
    </cfRule>
  </conditionalFormatting>
  <conditionalFormatting sqref="J33:J34 J29:J30">
    <cfRule type="cellIs" dxfId="2915" priority="157" stopIfTrue="1" operator="equal">
      <formula>1</formula>
    </cfRule>
    <cfRule type="cellIs" dxfId="2914" priority="158" stopIfTrue="1" operator="equal">
      <formula>2</formula>
    </cfRule>
    <cfRule type="cellIs" dxfId="2913" priority="159" stopIfTrue="1" operator="equal">
      <formula>3</formula>
    </cfRule>
  </conditionalFormatting>
  <conditionalFormatting sqref="H3">
    <cfRule type="cellIs" dxfId="2912" priority="156" stopIfTrue="1" operator="equal">
      <formula>0</formula>
    </cfRule>
  </conditionalFormatting>
  <conditionalFormatting sqref="J33:J34 J29:J30 J6">
    <cfRule type="expression" dxfId="2911" priority="155" stopIfTrue="1">
      <formula>$J$6=0</formula>
    </cfRule>
  </conditionalFormatting>
  <conditionalFormatting sqref="J5">
    <cfRule type="expression" dxfId="2910" priority="154" stopIfTrue="1">
      <formula>$J$5=0</formula>
    </cfRule>
  </conditionalFormatting>
  <conditionalFormatting sqref="J7">
    <cfRule type="expression" dxfId="2909" priority="152" stopIfTrue="1">
      <formula>$J$7=0</formula>
    </cfRule>
  </conditionalFormatting>
  <conditionalFormatting sqref="J8">
    <cfRule type="expression" dxfId="2908" priority="151" stopIfTrue="1">
      <formula>$J$8=0</formula>
    </cfRule>
  </conditionalFormatting>
  <conditionalFormatting sqref="J9">
    <cfRule type="expression" dxfId="2907" priority="150" stopIfTrue="1">
      <formula>$J$9=0</formula>
    </cfRule>
  </conditionalFormatting>
  <conditionalFormatting sqref="J10">
    <cfRule type="expression" dxfId="2906" priority="149" stopIfTrue="1">
      <formula>$J$10=0</formula>
    </cfRule>
  </conditionalFormatting>
  <conditionalFormatting sqref="J11">
    <cfRule type="expression" dxfId="2905" priority="148" stopIfTrue="1">
      <formula>$J$11=0</formula>
    </cfRule>
  </conditionalFormatting>
  <conditionalFormatting sqref="J12">
    <cfRule type="expression" dxfId="2904" priority="147" stopIfTrue="1">
      <formula>$J$12=0</formula>
    </cfRule>
  </conditionalFormatting>
  <conditionalFormatting sqref="J13">
    <cfRule type="expression" dxfId="2903" priority="146" stopIfTrue="1">
      <formula>$J$13=0</formula>
    </cfRule>
  </conditionalFormatting>
  <conditionalFormatting sqref="J14">
    <cfRule type="expression" dxfId="2902" priority="145" stopIfTrue="1">
      <formula>$J$14=0</formula>
    </cfRule>
  </conditionalFormatting>
  <conditionalFormatting sqref="J15">
    <cfRule type="expression" dxfId="2901" priority="144" stopIfTrue="1">
      <formula>$J$15=0</formula>
    </cfRule>
  </conditionalFormatting>
  <conditionalFormatting sqref="J16">
    <cfRule type="expression" dxfId="2900" priority="143" stopIfTrue="1">
      <formula>$J$16=0</formula>
    </cfRule>
  </conditionalFormatting>
  <conditionalFormatting sqref="J17">
    <cfRule type="expression" dxfId="2899" priority="142" stopIfTrue="1">
      <formula>$J$17=0</formula>
    </cfRule>
  </conditionalFormatting>
  <conditionalFormatting sqref="J18">
    <cfRule type="expression" dxfId="2898" priority="141" stopIfTrue="1">
      <formula>$J$18=0</formula>
    </cfRule>
  </conditionalFormatting>
  <conditionalFormatting sqref="J19">
    <cfRule type="expression" dxfId="2897" priority="140" stopIfTrue="1">
      <formula>$J$19=0</formula>
    </cfRule>
  </conditionalFormatting>
  <conditionalFormatting sqref="J20">
    <cfRule type="expression" dxfId="2896" priority="139" stopIfTrue="1">
      <formula>$J$20=0</formula>
    </cfRule>
  </conditionalFormatting>
  <conditionalFormatting sqref="J21">
    <cfRule type="expression" dxfId="2895" priority="138" stopIfTrue="1">
      <formula>$J$21=0</formula>
    </cfRule>
  </conditionalFormatting>
  <conditionalFormatting sqref="J22">
    <cfRule type="expression" dxfId="2894" priority="137" stopIfTrue="1">
      <formula>$J$22=0</formula>
    </cfRule>
  </conditionalFormatting>
  <conditionalFormatting sqref="J23">
    <cfRule type="expression" dxfId="2893" priority="136" stopIfTrue="1">
      <formula>$J$23=0</formula>
    </cfRule>
  </conditionalFormatting>
  <conditionalFormatting sqref="J24">
    <cfRule type="expression" dxfId="2892" priority="135" stopIfTrue="1">
      <formula>$J$24=0</formula>
    </cfRule>
  </conditionalFormatting>
  <conditionalFormatting sqref="J25">
    <cfRule type="expression" dxfId="2891" priority="134" stopIfTrue="1">
      <formula>$J$25=0</formula>
    </cfRule>
  </conditionalFormatting>
  <conditionalFormatting sqref="J26">
    <cfRule type="expression" dxfId="2890" priority="133" stopIfTrue="1">
      <formula>$J$26=0</formula>
    </cfRule>
  </conditionalFormatting>
  <conditionalFormatting sqref="J27">
    <cfRule type="expression" dxfId="2889" priority="132" stopIfTrue="1">
      <formula>$J$27=0</formula>
    </cfRule>
  </conditionalFormatting>
  <conditionalFormatting sqref="J28">
    <cfRule type="expression" dxfId="2888" priority="131" stopIfTrue="1">
      <formula>$J$28=0</formula>
    </cfRule>
  </conditionalFormatting>
  <conditionalFormatting sqref="J29">
    <cfRule type="expression" dxfId="2887" priority="26" stopIfTrue="1">
      <formula>$J$29=0</formula>
    </cfRule>
  </conditionalFormatting>
  <conditionalFormatting sqref="J30">
    <cfRule type="expression" dxfId="2886" priority="25" stopIfTrue="1">
      <formula>$J$30=0</formula>
    </cfRule>
  </conditionalFormatting>
  <conditionalFormatting sqref="J31">
    <cfRule type="expression" dxfId="2885" priority="24" stopIfTrue="1">
      <formula>$J$31=0</formula>
    </cfRule>
  </conditionalFormatting>
  <conditionalFormatting sqref="J32">
    <cfRule type="expression" dxfId="2884" priority="21" stopIfTrue="1">
      <formula>$J$32=0</formula>
    </cfRule>
  </conditionalFormatting>
  <conditionalFormatting sqref="B5:B30">
    <cfRule type="expression" dxfId="2883" priority="16" stopIfTrue="1">
      <formula>J5=1</formula>
    </cfRule>
    <cfRule type="expression" dxfId="2882" priority="17" stopIfTrue="1">
      <formula>J5=2</formula>
    </cfRule>
    <cfRule type="expression" dxfId="2881" priority="18" stopIfTrue="1">
      <formula>J5=3</formula>
    </cfRule>
  </conditionalFormatting>
  <conditionalFormatting sqref="BL7:BL30">
    <cfRule type="expression" dxfId="2880" priority="15" stopIfTrue="1">
      <formula>A7="X"</formula>
    </cfRule>
  </conditionalFormatting>
  <conditionalFormatting sqref="BM7:BM30">
    <cfRule type="expression" dxfId="2879" priority="14" stopIfTrue="1">
      <formula>A7="X"</formula>
    </cfRule>
  </conditionalFormatting>
  <conditionalFormatting sqref="BN7:BN30">
    <cfRule type="expression" dxfId="2878" priority="13" stopIfTrue="1">
      <formula>A7="X"</formula>
    </cfRule>
  </conditionalFormatting>
  <conditionalFormatting sqref="I5:I30">
    <cfRule type="expression" dxfId="2877" priority="11" stopIfTrue="1">
      <formula>I5&gt;150</formula>
    </cfRule>
    <cfRule type="expression" dxfId="2876" priority="12" stopIfTrue="1">
      <formula>I5&lt;-150</formula>
    </cfRule>
  </conditionalFormatting>
  <conditionalFormatting sqref="P5:P30">
    <cfRule type="expression" dxfId="2875" priority="10" stopIfTrue="1">
      <formula>P5=999</formula>
    </cfRule>
  </conditionalFormatting>
  <conditionalFormatting sqref="R5:R30 T5:T30 V5:V30">
    <cfRule type="expression" dxfId="2874" priority="9" stopIfTrue="1">
      <formula>R5=999</formula>
    </cfRule>
  </conditionalFormatting>
  <conditionalFormatting sqref="X5:X30 Z5:Z30 AB5:AB30 AD5:AD30 AF5:AF30 AH5:AH30 AJ5:AJ30">
    <cfRule type="expression" dxfId="2873" priority="8" stopIfTrue="1">
      <formula>X5=999</formula>
    </cfRule>
  </conditionalFormatting>
  <conditionalFormatting sqref="Q3:AK3">
    <cfRule type="expression" dxfId="2872" priority="7" stopIfTrue="1">
      <formula>$Q$3=""</formula>
    </cfRule>
  </conditionalFormatting>
  <conditionalFormatting sqref="C32:K32">
    <cfRule type="expression" dxfId="2871" priority="6" stopIfTrue="1">
      <formula>$C$32=0</formula>
    </cfRule>
  </conditionalFormatting>
  <conditionalFormatting sqref="Q32:AD32">
    <cfRule type="expression" dxfId="2870" priority="5" stopIfTrue="1">
      <formula>$Q$32=0</formula>
    </cfRule>
  </conditionalFormatting>
  <conditionalFormatting sqref="Q5:Q30 S5:S30 U5:U30 W5:W30 Y5:Y30 AA5:AA30 AC5:AC30 AE5:AE30 AG5:AG30 AI5:AI30 AK5:AK30">
    <cfRule type="cellIs" dxfId="2869" priority="4" stopIfTrue="1" operator="equal">
      <formula>2</formula>
    </cfRule>
  </conditionalFormatting>
  <conditionalFormatting sqref="J5:J30">
    <cfRule type="cellIs" dxfId="2868" priority="1" stopIfTrue="1" operator="equal">
      <formula>3</formula>
    </cfRule>
    <cfRule type="cellIs" dxfId="2867" priority="2" stopIfTrue="1" operator="equal">
      <formula>2</formula>
    </cfRule>
    <cfRule type="cellIs" dxfId="2866" priority="3" stopIfTrue="1" operator="equal">
      <formula>1</formula>
    </cfRule>
  </conditionalFormatting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E104"/>
  <sheetViews>
    <sheetView workbookViewId="0">
      <selection sqref="A1:AG2"/>
    </sheetView>
  </sheetViews>
  <sheetFormatPr defaultRowHeight="12.75"/>
  <cols>
    <col min="1" max="1" width="3.42578125" style="6" customWidth="1"/>
    <col min="2" max="2" width="18.7109375" style="6" customWidth="1"/>
    <col min="3" max="3" width="23.28515625" style="6" customWidth="1"/>
    <col min="4" max="4" width="5" style="6" hidden="1" customWidth="1"/>
    <col min="5" max="7" width="4.7109375" style="6" customWidth="1"/>
    <col min="8" max="8" width="4.7109375" style="6" hidden="1" customWidth="1"/>
    <col min="9" max="12" width="4.7109375" style="6" customWidth="1"/>
    <col min="13" max="15" width="5" style="6" customWidth="1"/>
    <col min="16" max="16" width="3.28515625" style="6" customWidth="1"/>
    <col min="17" max="17" width="2.7109375" style="6" customWidth="1"/>
    <col min="18" max="18" width="3.28515625" style="6" customWidth="1"/>
    <col min="19" max="19" width="2.7109375" style="6" customWidth="1"/>
    <col min="20" max="20" width="3.28515625" style="6" customWidth="1"/>
    <col min="21" max="21" width="2.7109375" style="6" customWidth="1"/>
    <col min="22" max="22" width="3.28515625" style="6" customWidth="1"/>
    <col min="23" max="23" width="2.7109375" style="6" customWidth="1"/>
    <col min="24" max="24" width="3.28515625" style="6" customWidth="1"/>
    <col min="25" max="25" width="2.7109375" style="6" customWidth="1"/>
    <col min="26" max="26" width="3.28515625" style="6" customWidth="1"/>
    <col min="27" max="27" width="2.7109375" style="6" customWidth="1"/>
    <col min="28" max="28" width="3.28515625" style="6" customWidth="1"/>
    <col min="29" max="29" width="2.7109375" style="6" customWidth="1"/>
    <col min="30" max="30" width="3.28515625" style="6" customWidth="1"/>
    <col min="31" max="31" width="2.7109375" style="6" customWidth="1"/>
    <col min="32" max="32" width="3.28515625" style="6" customWidth="1"/>
    <col min="33" max="33" width="2.7109375" style="6" customWidth="1"/>
    <col min="34" max="34" width="3.28515625" style="6" customWidth="1"/>
    <col min="35" max="35" width="2.7109375" style="6" customWidth="1"/>
    <col min="36" max="36" width="3.28515625" style="6" customWidth="1"/>
    <col min="37" max="37" width="2.7109375" style="6" customWidth="1"/>
    <col min="38" max="38" width="2.42578125" style="6" customWidth="1"/>
    <col min="39" max="39" width="3.42578125" style="6" customWidth="1"/>
    <col min="40" max="40" width="2.42578125" style="6" customWidth="1"/>
    <col min="41" max="51" width="4.7109375" style="6" customWidth="1"/>
    <col min="52" max="52" width="2.42578125" style="6" customWidth="1"/>
    <col min="53" max="63" width="4.7109375" style="6" customWidth="1"/>
    <col min="64" max="64" width="5.85546875" style="6" customWidth="1"/>
    <col min="65" max="66" width="6.42578125" style="6" customWidth="1"/>
    <col min="67" max="67" width="6.7109375" style="6" customWidth="1"/>
    <col min="68" max="68" width="9.140625" style="160"/>
    <col min="69" max="69" width="18.7109375" style="160" customWidth="1"/>
    <col min="70" max="70" width="7.42578125" style="160" customWidth="1"/>
    <col min="71" max="83" width="9.140625" style="160"/>
    <col min="84" max="16384" width="9.140625" style="6"/>
  </cols>
  <sheetData>
    <row r="1" spans="1:70" ht="18.75">
      <c r="A1" s="332" t="s">
        <v>306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  <c r="AC1" s="332"/>
      <c r="AD1" s="332"/>
      <c r="AE1" s="332"/>
      <c r="AF1" s="332"/>
      <c r="AG1" s="332"/>
      <c r="AI1" s="59"/>
      <c r="AJ1" s="59"/>
      <c r="AK1" s="59"/>
      <c r="AL1" s="50"/>
      <c r="AM1" s="50"/>
      <c r="AN1" s="60"/>
      <c r="AO1" s="333" t="s">
        <v>56</v>
      </c>
      <c r="AP1" s="334"/>
      <c r="AQ1" s="61">
        <f>SUM(MAX(L5:L56)*2)</f>
        <v>22</v>
      </c>
      <c r="AR1" s="335" t="s">
        <v>57</v>
      </c>
      <c r="AS1" s="336"/>
      <c r="AT1" s="337"/>
      <c r="AU1" s="62">
        <f>SUM(ROUND(AQ1/100*65,0))</f>
        <v>14</v>
      </c>
      <c r="AV1" s="333" t="s">
        <v>58</v>
      </c>
      <c r="AW1" s="334"/>
      <c r="AX1" s="62">
        <f>MAX(L5:L56)</f>
        <v>11</v>
      </c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</row>
    <row r="2" spans="1:70" ht="25.5">
      <c r="A2" s="332"/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W2" s="332"/>
      <c r="X2" s="332"/>
      <c r="Y2" s="332"/>
      <c r="Z2" s="332"/>
      <c r="AA2" s="332"/>
      <c r="AB2" s="332"/>
      <c r="AC2" s="332"/>
      <c r="AD2" s="332"/>
      <c r="AE2" s="332"/>
      <c r="AF2" s="332"/>
      <c r="AG2" s="332"/>
      <c r="AH2" s="51"/>
      <c r="AI2" s="51"/>
      <c r="AJ2" s="51"/>
      <c r="AK2" s="51"/>
      <c r="AL2" s="59"/>
      <c r="AM2" s="59"/>
      <c r="AN2" s="59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</row>
    <row r="3" spans="1:70" ht="15.75">
      <c r="A3" s="344" t="s">
        <v>279</v>
      </c>
      <c r="B3" s="344"/>
      <c r="C3" s="4"/>
      <c r="D3" s="345"/>
      <c r="E3" s="345"/>
      <c r="F3" s="345"/>
      <c r="G3" s="345"/>
      <c r="H3" s="64"/>
      <c r="I3" s="65"/>
      <c r="J3" s="65"/>
      <c r="K3" s="65"/>
      <c r="L3" s="65"/>
      <c r="M3" s="345" t="s">
        <v>23</v>
      </c>
      <c r="N3" s="345"/>
      <c r="O3" s="345"/>
      <c r="P3" s="345"/>
      <c r="Q3" s="346" t="s">
        <v>280</v>
      </c>
      <c r="R3" s="346"/>
      <c r="S3" s="346"/>
      <c r="T3" s="346"/>
      <c r="U3" s="346"/>
      <c r="V3" s="346"/>
      <c r="W3" s="346"/>
      <c r="X3" s="346"/>
      <c r="Y3" s="346"/>
      <c r="Z3" s="346"/>
      <c r="AA3" s="346"/>
      <c r="AB3" s="346"/>
      <c r="AC3" s="346"/>
      <c r="AD3" s="346"/>
      <c r="AE3" s="346"/>
      <c r="AF3" s="346"/>
      <c r="AG3" s="346"/>
      <c r="AH3" s="346"/>
      <c r="AI3" s="346"/>
      <c r="AJ3" s="346"/>
      <c r="AK3" s="346"/>
      <c r="AL3" s="5"/>
      <c r="AM3" s="5"/>
      <c r="AN3" s="5"/>
      <c r="AO3" s="338" t="s">
        <v>15</v>
      </c>
      <c r="AP3" s="338"/>
      <c r="AQ3" s="338"/>
      <c r="AR3" s="338"/>
      <c r="AS3" s="338"/>
      <c r="AT3" s="338"/>
      <c r="AU3" s="338"/>
      <c r="AV3" s="338"/>
      <c r="AW3" s="338"/>
      <c r="AX3" s="338"/>
      <c r="AY3" s="338"/>
      <c r="AZ3" s="59"/>
      <c r="BA3" s="338" t="s">
        <v>24</v>
      </c>
      <c r="BB3" s="338"/>
      <c r="BC3" s="338"/>
      <c r="BD3" s="338"/>
      <c r="BE3" s="338"/>
      <c r="BF3" s="338"/>
      <c r="BG3" s="338"/>
      <c r="BH3" s="338"/>
      <c r="BI3" s="338"/>
      <c r="BJ3" s="338"/>
      <c r="BK3" s="338"/>
      <c r="BL3" s="338"/>
      <c r="BM3" s="338"/>
      <c r="BN3" s="338"/>
      <c r="BO3" s="338"/>
    </row>
    <row r="4" spans="1:70" ht="25.5">
      <c r="A4" s="66" t="s">
        <v>7</v>
      </c>
      <c r="B4" s="67" t="s">
        <v>16</v>
      </c>
      <c r="C4" s="68" t="s">
        <v>35</v>
      </c>
      <c r="D4" s="161" t="s">
        <v>25</v>
      </c>
      <c r="E4" s="69" t="s">
        <v>17</v>
      </c>
      <c r="F4" s="70" t="s">
        <v>18</v>
      </c>
      <c r="G4" s="70" t="s">
        <v>26</v>
      </c>
      <c r="H4" s="70" t="s">
        <v>27</v>
      </c>
      <c r="I4" s="70" t="s">
        <v>28</v>
      </c>
      <c r="J4" s="70" t="s">
        <v>19</v>
      </c>
      <c r="K4" s="70" t="s">
        <v>20</v>
      </c>
      <c r="L4" s="70" t="s">
        <v>29</v>
      </c>
      <c r="M4" s="70" t="s">
        <v>21</v>
      </c>
      <c r="N4" s="70" t="s">
        <v>22</v>
      </c>
      <c r="O4" s="71" t="s">
        <v>30</v>
      </c>
      <c r="P4" s="339">
        <v>1</v>
      </c>
      <c r="Q4" s="340"/>
      <c r="R4" s="341">
        <v>2</v>
      </c>
      <c r="S4" s="342"/>
      <c r="T4" s="342">
        <v>3</v>
      </c>
      <c r="U4" s="342"/>
      <c r="V4" s="342">
        <v>4</v>
      </c>
      <c r="W4" s="342"/>
      <c r="X4" s="342">
        <v>5</v>
      </c>
      <c r="Y4" s="342"/>
      <c r="Z4" s="342">
        <v>6</v>
      </c>
      <c r="AA4" s="342"/>
      <c r="AB4" s="342">
        <v>7</v>
      </c>
      <c r="AC4" s="342"/>
      <c r="AD4" s="342">
        <v>8</v>
      </c>
      <c r="AE4" s="342"/>
      <c r="AF4" s="342">
        <v>9</v>
      </c>
      <c r="AG4" s="342"/>
      <c r="AH4" s="343">
        <v>10</v>
      </c>
      <c r="AI4" s="341"/>
      <c r="AJ4" s="343">
        <v>11</v>
      </c>
      <c r="AK4" s="341"/>
      <c r="AL4" s="72"/>
      <c r="AM4" s="132"/>
      <c r="AN4" s="72"/>
      <c r="AO4" s="73">
        <v>1</v>
      </c>
      <c r="AP4" s="73">
        <v>2</v>
      </c>
      <c r="AQ4" s="73">
        <v>3</v>
      </c>
      <c r="AR4" s="73">
        <v>4</v>
      </c>
      <c r="AS4" s="73">
        <v>5</v>
      </c>
      <c r="AT4" s="73">
        <v>6</v>
      </c>
      <c r="AU4" s="73">
        <v>7</v>
      </c>
      <c r="AV4" s="73">
        <v>8</v>
      </c>
      <c r="AW4" s="73">
        <v>9</v>
      </c>
      <c r="AX4" s="73">
        <v>10</v>
      </c>
      <c r="AY4" s="73">
        <v>11</v>
      </c>
      <c r="AZ4" s="74"/>
      <c r="BA4" s="75">
        <v>1</v>
      </c>
      <c r="BB4" s="75">
        <v>2</v>
      </c>
      <c r="BC4" s="75">
        <v>3</v>
      </c>
      <c r="BD4" s="75">
        <v>4</v>
      </c>
      <c r="BE4" s="75">
        <v>5</v>
      </c>
      <c r="BF4" s="75">
        <v>6</v>
      </c>
      <c r="BG4" s="75">
        <v>7</v>
      </c>
      <c r="BH4" s="75">
        <v>8</v>
      </c>
      <c r="BI4" s="75">
        <v>9</v>
      </c>
      <c r="BJ4" s="75">
        <v>10</v>
      </c>
      <c r="BK4" s="75">
        <v>11</v>
      </c>
      <c r="BL4" s="75" t="s">
        <v>31</v>
      </c>
      <c r="BM4" s="76" t="s">
        <v>32</v>
      </c>
      <c r="BN4" s="76" t="s">
        <v>33</v>
      </c>
      <c r="BO4" s="77" t="s">
        <v>34</v>
      </c>
      <c r="BQ4" s="162" t="s">
        <v>170</v>
      </c>
      <c r="BR4" s="75" t="s">
        <v>171</v>
      </c>
    </row>
    <row r="5" spans="1:70" ht="14.25">
      <c r="A5" s="78">
        <v>1</v>
      </c>
      <c r="B5" s="163" t="s">
        <v>173</v>
      </c>
      <c r="C5" s="213" t="s">
        <v>307</v>
      </c>
      <c r="D5" s="81"/>
      <c r="E5" s="79">
        <f>IF(G5=0,0,IF(G5+F5&lt;1000,1000,G5+F5))</f>
        <v>1670</v>
      </c>
      <c r="F5" s="80">
        <f>IF(L5=0,0,IF(G5+(IF(I5&gt;-150,(IF(I5&gt;=150,IF(K5&gt;=$AU$1,0,SUM(IF(MAX(P5:AK5)=999,K5-2,K5)-L5*2*(15+50)%)*10),SUM(IF(MAX(P5:AK5)=999,K5-2,K5)-L5*2*(I5/10+50)%)*10)),(IF(I5&lt;-150,IF((IF(MAX(P5:AK5)=999,K5-2,K5)-L5*2*(I5/10+50)%)*10&lt;1,0,(IF(MAX(P5:AK5)=999,K5-2,K5)-L5*2*(I5/10+50)%)*10))))),(IF(I5&gt;-150,(IF(I5&gt;150,IF(K5&gt;=$AU$1,0,SUM(IF(MAX(P5:AK5)=999,K5-2,K5)-L5*2*(15+50)%)*10),SUM(IF(MAX(P5:AK5)=999,K5-2,K5)-L5*2*(I5/10+50)%)*10)),(IF(I5&lt;-150,IF((IF(MAX(P5:AK5)=999,K5-2,K5)-L5*2*(I5/10+50)%)*10&lt;1,0,(IF(MAX(P5:AK5)=999,K5-2,K5)-L5*2*(I5/10+50)%)*10)))))))</f>
        <v>0</v>
      </c>
      <c r="G5" s="81">
        <v>1670</v>
      </c>
      <c r="H5" s="82"/>
      <c r="I5" s="83">
        <f>SUM(G5-M5)</f>
        <v>346.18181818181824</v>
      </c>
      <c r="J5" s="164">
        <f>BR5</f>
        <v>9</v>
      </c>
      <c r="K5" s="165">
        <v>14</v>
      </c>
      <c r="L5" s="84">
        <v>11</v>
      </c>
      <c r="M5" s="84">
        <f>SUM(AO5:AY5)/L5</f>
        <v>1323.8181818181818</v>
      </c>
      <c r="N5" s="83">
        <f>BL5</f>
        <v>133</v>
      </c>
      <c r="O5" s="85">
        <f>BO5</f>
        <v>108</v>
      </c>
      <c r="P5" s="86">
        <v>27</v>
      </c>
      <c r="Q5" s="87">
        <v>2</v>
      </c>
      <c r="R5" s="88">
        <v>20</v>
      </c>
      <c r="S5" s="87">
        <v>0</v>
      </c>
      <c r="T5" s="89">
        <v>22</v>
      </c>
      <c r="U5" s="90">
        <v>2</v>
      </c>
      <c r="V5" s="91">
        <v>12</v>
      </c>
      <c r="W5" s="90">
        <v>0</v>
      </c>
      <c r="X5" s="89">
        <v>6</v>
      </c>
      <c r="Y5" s="90">
        <v>2</v>
      </c>
      <c r="Z5" s="89">
        <v>42</v>
      </c>
      <c r="AA5" s="90">
        <v>2</v>
      </c>
      <c r="AB5" s="89">
        <v>30</v>
      </c>
      <c r="AC5" s="92">
        <v>2</v>
      </c>
      <c r="AD5" s="93">
        <v>25</v>
      </c>
      <c r="AE5" s="94">
        <v>2</v>
      </c>
      <c r="AF5" s="91">
        <v>16</v>
      </c>
      <c r="AG5" s="92">
        <v>0</v>
      </c>
      <c r="AH5" s="91">
        <v>17</v>
      </c>
      <c r="AI5" s="90">
        <v>0</v>
      </c>
      <c r="AJ5" s="89">
        <v>21</v>
      </c>
      <c r="AK5" s="90">
        <v>2</v>
      </c>
      <c r="AL5" s="95"/>
      <c r="AM5" s="132"/>
      <c r="AN5" s="95"/>
      <c r="AO5" s="96">
        <f t="shared" ref="AO5:AO56" si="0">IF(B5="BRIVS",0,(LOOKUP(P5,$A$5:$A$56,$G$5:$G$56)))</f>
        <v>1288</v>
      </c>
      <c r="AP5" s="97">
        <f t="shared" ref="AP5:AP56" si="1">IF(B5="BRIVS",0,(LOOKUP(R5,$A$5:$A$56,$G$5:$G$56)))</f>
        <v>1357</v>
      </c>
      <c r="AQ5" s="98">
        <f t="shared" ref="AQ5:AQ56" si="2">IF(B5="BRIVS",0,(LOOKUP(T5,$A$5:$A$56,$G$5:$G$56)))</f>
        <v>1345</v>
      </c>
      <c r="AR5" s="97">
        <f t="shared" ref="AR5:AR56" si="3">IF(B5="BRIVS",0,(LOOKUP(V5,$A$5:$A$56,$G$5:$G$56)))</f>
        <v>1389</v>
      </c>
      <c r="AS5" s="98">
        <f t="shared" ref="AS5:AS56" si="4">IF(B5="BRIVS",0,(LOOKUP(X5,$A$5:$A$56,$G$5:$G$56)))</f>
        <v>1475</v>
      </c>
      <c r="AT5" s="98">
        <f t="shared" ref="AT5:AT56" si="5">IF(B5="BRIVS",0,(LOOKUP(Z5,$A$5:$A$56,$G$5:$G$56)))</f>
        <v>1071</v>
      </c>
      <c r="AU5" s="98">
        <f t="shared" ref="AU5:AU56" si="6">IF(B5="BRIVS",0,(LOOKUP(AB5,$A$5:$A$56,$G$5:$G$56)))</f>
        <v>1238</v>
      </c>
      <c r="AV5" s="98">
        <f t="shared" ref="AV5:AV56" si="7">IF(B5="BRIVS",0,(LOOKUP(AD5,$A$5:$A$56,$G$5:$G$56)))</f>
        <v>1308</v>
      </c>
      <c r="AW5" s="97">
        <f t="shared" ref="AW5:AW56" si="8">IF(B5="BRIVS",0,(LOOKUP(AF5,$A$5:$A$56,$G$5:$G$56)))</f>
        <v>1373</v>
      </c>
      <c r="AX5" s="98">
        <f t="shared" ref="AX5:AX56" si="9">IF(B5="BRIVS",0,(LOOKUP(AH5,$A$5:$A$56,$G$5:$G$56)))</f>
        <v>1372</v>
      </c>
      <c r="AY5" s="98">
        <f t="shared" ref="AY5:AY56" si="10">IF(B5="BRIVS",0,(LOOKUP(AJ5,$A$5:$A$56,$G$5:$G$56)))</f>
        <v>1346</v>
      </c>
      <c r="AZ5" s="59"/>
      <c r="BA5" s="99">
        <f t="shared" ref="BA5:BA56" si="11">IF(P5=999,0,(LOOKUP($P5,$A$5:$A$56,$K$5:$K$56)))</f>
        <v>14</v>
      </c>
      <c r="BB5" s="100">
        <f t="shared" ref="BB5:BB56" si="12">IF(R5=999,0,(LOOKUP($R5,$A$5:$A$56,$K$5:$K$56)))</f>
        <v>12</v>
      </c>
      <c r="BC5" s="100">
        <f t="shared" ref="BC5:BC56" si="13">IF(T5=999,0,(LOOKUP($T5,$A$5:$A$56,$K$5:$K$56)))</f>
        <v>11</v>
      </c>
      <c r="BD5" s="101">
        <f t="shared" ref="BD5:BD56" si="14">IF(V5=999,0,(LOOKUP($V5,$A$5:$A$56,$K$5:$K$56)))</f>
        <v>10</v>
      </c>
      <c r="BE5" s="100">
        <f t="shared" ref="BE5:BE56" si="15">IF(X5=999,0,(LOOKUP($X5,$A$5:$A$56,$K$5:$K$56)))</f>
        <v>12</v>
      </c>
      <c r="BF5" s="100">
        <f t="shared" ref="BF5:BF56" si="16">IF(Z5=999,0,(LOOKUP($Z5,$A$5:$A$56,$K$5:$K$56)))</f>
        <v>8</v>
      </c>
      <c r="BG5" s="100">
        <f t="shared" ref="BG5:BG56" si="17">IF(AB5=999,0,(LOOKUP($AB5,$A$5:$A$56,$K$5:$K$56)))</f>
        <v>12</v>
      </c>
      <c r="BH5" s="100">
        <f t="shared" ref="BH5:BH56" si="18">IF(AD5=999,0,(LOOKUP($AD5,$A$5:$A$56,$K$5:$K$56)))</f>
        <v>13</v>
      </c>
      <c r="BI5" s="100">
        <f t="shared" ref="BI5:BI56" si="19">IF(AF5=999,0,(LOOKUP($AF5,$A$5:$A$56,$K$5:$K$56)))</f>
        <v>17</v>
      </c>
      <c r="BJ5" s="100">
        <f t="shared" ref="BJ5:BJ56" si="20">IF(AH5=999,0,(LOOKUP($AH5,$A$5:$A$56,$K$5:$K$56)))</f>
        <v>13</v>
      </c>
      <c r="BK5" s="100">
        <f t="shared" ref="BK5:BK56" si="21">IF(AJ5=999,0,(LOOKUP($AJ5,$A$5:$A$56,$K$5:$K$56)))</f>
        <v>11</v>
      </c>
      <c r="BL5" s="102">
        <f>SUM(BA5,BB5,BC5,BD5,BE5,BG5,BF5,BH5,BI5,BJ5,BK5)</f>
        <v>133</v>
      </c>
      <c r="BM5" s="101">
        <f>IF($AX$1&gt;8,(IF($AX$1=9,MIN(BA5:BI5),IF($AX$1=10,MIN(BA5:BJ5),IF($AX$1=11,MIN(BA5:BK5))))),(IF($AX$1=4,MIN(BA5:BD5),IF($AX$1=5,MIN(BA5:BE5),IF($AX$1=6,MIN(BA5:BF5),IF($AX$1=7,MIN(BA5:BG5),IF($AX$1=8,MIN(BA5:BH5))))))))</f>
        <v>8</v>
      </c>
      <c r="BN5" s="101">
        <f>IF($AX$1&gt;8,(IF($AX$1=9,MAX(BA5:BI5),IF($AX$1=10,MAX(BA5:BJ5),IF($AX$1=11,MAX(BA5:BK5))))),(IF($AX$1=4,MAX(BA5:BD5),IF($AX$1=5,MAX(BA5:BE5),IF($AX$1=6,MAX(BA5:BF5),IF($AX$1=7,MAX(BA5:BG5),IF($AX$1=8,MAX(BA5:BH5))))))))</f>
        <v>17</v>
      </c>
      <c r="BO5" s="103">
        <f>SUM($BL5-$BM5-BN5)</f>
        <v>108</v>
      </c>
      <c r="BQ5" s="166">
        <f t="shared" ref="BQ5:BQ56" si="22">COUNTIF($K$5:$K$56,"&lt;"&amp;K5)+COUNTIFS($K$5:$K$56,K5,$N$5:$N$56,"&lt;"&amp;N5)+COUNTIFS($K$5:$K$56,K5,$N$5:$N$56,N5,$O$5:$O$56,"&lt;"&amp;O5)+1</f>
        <v>44</v>
      </c>
      <c r="BR5" s="167">
        <f t="shared" ref="BR5:BR56" si="23">IF(L5=0,0,RANK(BQ5,$BQ$5:$BQ$56,0))</f>
        <v>9</v>
      </c>
    </row>
    <row r="6" spans="1:70" ht="14.25">
      <c r="A6" s="104">
        <v>2</v>
      </c>
      <c r="B6" s="123" t="s">
        <v>175</v>
      </c>
      <c r="C6" s="214" t="s">
        <v>294</v>
      </c>
      <c r="D6" s="107"/>
      <c r="E6" s="105">
        <f>IF(G6=0,0,IF(G6+F6&lt;1000,1000,G6+F6))</f>
        <v>1662</v>
      </c>
      <c r="F6" s="106">
        <f>IF(L6=0,0,IF(G6+(IF(I6&gt;-150,(IF(I6&gt;=150,IF(K6&gt;=$AU$1,0,SUM(IF(MAX(P6:AK6)=999,K6-2,K6)-L6*2*(15+50)%)*10),SUM(IF(MAX(P6:AK6)=999,K6-2,K6)-L6*2*(I6/10+50)%)*10)),(IF(I6&lt;-150,IF((IF(MAX(P6:AK6)=999,K6-2,K6)-L6*2*(I6/10+50)%)*10&lt;1,0,(IF(MAX(P6:AK6)=999,K6-2,K6)-L6*2*(I6/10+50)%)*10))))),(IF(I6&gt;-150,(IF(I6&gt;150,IF(K6&gt;=$AU$1,0,SUM(IF(MAX(P6:AK6)=999,K6-2,K6)-L6*2*(15+50)%)*10),SUM(IF(MAX(P6:AK6)=999,K6-2,K6)-L6*2*(I6/10+50)%)*10)),(IF(I6&lt;-150,IF((IF(MAX(P6:AK6)=999,K6-2,K6)-L6*2*(I6/10+50)%)*10&lt;1,0,(IF(MAX(P6:AK6)=999,K6-2,K6)-L6*2*(I6/10+50)%)*10)))))))</f>
        <v>0</v>
      </c>
      <c r="G6" s="107">
        <v>1662</v>
      </c>
      <c r="H6" s="108"/>
      <c r="I6" s="109">
        <f>SUM(G6-M6)</f>
        <v>273.5454545454545</v>
      </c>
      <c r="J6" s="128">
        <f>BR6</f>
        <v>3</v>
      </c>
      <c r="K6" s="129">
        <v>15</v>
      </c>
      <c r="L6" s="110">
        <v>11</v>
      </c>
      <c r="M6" s="111">
        <f>SUM(AO6:AY6)/L6</f>
        <v>1388.4545454545455</v>
      </c>
      <c r="N6" s="109">
        <f>BL6</f>
        <v>145</v>
      </c>
      <c r="O6" s="112">
        <f>BO6</f>
        <v>119</v>
      </c>
      <c r="P6" s="113">
        <v>28</v>
      </c>
      <c r="Q6" s="114">
        <v>2</v>
      </c>
      <c r="R6" s="115">
        <v>21</v>
      </c>
      <c r="S6" s="116">
        <v>2</v>
      </c>
      <c r="T6" s="117">
        <v>23</v>
      </c>
      <c r="U6" s="118">
        <v>2</v>
      </c>
      <c r="V6" s="115">
        <v>25</v>
      </c>
      <c r="W6" s="118">
        <v>2</v>
      </c>
      <c r="X6" s="117">
        <v>20</v>
      </c>
      <c r="Y6" s="118">
        <v>2</v>
      </c>
      <c r="Z6" s="117">
        <v>4</v>
      </c>
      <c r="AA6" s="118">
        <v>2</v>
      </c>
      <c r="AB6" s="117">
        <v>12</v>
      </c>
      <c r="AC6" s="116">
        <v>2</v>
      </c>
      <c r="AD6" s="113">
        <v>3</v>
      </c>
      <c r="AE6" s="114">
        <v>0</v>
      </c>
      <c r="AF6" s="119">
        <v>5</v>
      </c>
      <c r="AG6" s="116">
        <v>1</v>
      </c>
      <c r="AH6" s="115">
        <v>16</v>
      </c>
      <c r="AI6" s="118">
        <v>0</v>
      </c>
      <c r="AJ6" s="115">
        <v>19</v>
      </c>
      <c r="AK6" s="118">
        <v>0</v>
      </c>
      <c r="AL6" s="95"/>
      <c r="AM6" s="132"/>
      <c r="AN6" s="95"/>
      <c r="AO6" s="120">
        <f t="shared" si="0"/>
        <v>1271</v>
      </c>
      <c r="AP6" s="101">
        <f t="shared" si="1"/>
        <v>1346</v>
      </c>
      <c r="AQ6" s="121">
        <f t="shared" si="2"/>
        <v>1327</v>
      </c>
      <c r="AR6" s="101">
        <f t="shared" si="3"/>
        <v>1308</v>
      </c>
      <c r="AS6" s="121">
        <f t="shared" si="4"/>
        <v>1357</v>
      </c>
      <c r="AT6" s="121">
        <f t="shared" si="5"/>
        <v>1518</v>
      </c>
      <c r="AU6" s="121">
        <f t="shared" si="6"/>
        <v>1389</v>
      </c>
      <c r="AV6" s="121">
        <f t="shared" si="7"/>
        <v>1531</v>
      </c>
      <c r="AW6" s="101">
        <f t="shared" si="8"/>
        <v>1494</v>
      </c>
      <c r="AX6" s="121">
        <f t="shared" si="9"/>
        <v>1373</v>
      </c>
      <c r="AY6" s="121">
        <f t="shared" si="10"/>
        <v>1359</v>
      </c>
      <c r="AZ6" s="59"/>
      <c r="BA6" s="122">
        <f t="shared" si="11"/>
        <v>8</v>
      </c>
      <c r="BB6" s="121">
        <f t="shared" si="12"/>
        <v>11</v>
      </c>
      <c r="BC6" s="121">
        <f t="shared" si="13"/>
        <v>12</v>
      </c>
      <c r="BD6" s="101">
        <f t="shared" si="14"/>
        <v>13</v>
      </c>
      <c r="BE6" s="121">
        <f t="shared" si="15"/>
        <v>12</v>
      </c>
      <c r="BF6" s="121">
        <f t="shared" si="16"/>
        <v>18</v>
      </c>
      <c r="BG6" s="121">
        <f t="shared" si="17"/>
        <v>10</v>
      </c>
      <c r="BH6" s="121">
        <f t="shared" si="18"/>
        <v>14</v>
      </c>
      <c r="BI6" s="121">
        <f t="shared" si="19"/>
        <v>15</v>
      </c>
      <c r="BJ6" s="121">
        <f t="shared" si="20"/>
        <v>17</v>
      </c>
      <c r="BK6" s="121">
        <f t="shared" si="21"/>
        <v>15</v>
      </c>
      <c r="BL6" s="102">
        <f>SUM(BA6,BB6,BC6,BD6,BE6,BG6,BF6,BH6,BI6,BJ6,BK6)</f>
        <v>145</v>
      </c>
      <c r="BM6" s="101">
        <f>IF($AX$1&gt;8,(IF($AX$1=9,MIN(BA6:BI6),IF($AX$1=10,MIN(BA6:BJ6),IF($AX$1=11,MIN(BA6:BK6))))),(IF($AX$1=4,MIN(BA6:BD6),IF($AX$1=5,MIN(BA6:BE6),IF($AX$1=6,MIN(BA6:BF6),IF($AX$1=7,MIN(BA6:BG6),IF($AX$1=8,MIN(BA6:BH6))))))))</f>
        <v>8</v>
      </c>
      <c r="BN6" s="101">
        <f>IF($AX$1&gt;8,(IF($AX$1=9,MAX(BA6:BI6),IF($AX$1=10,MAX(BA6:BJ6),IF($AX$1=11,MAX(BA6:BK6))))),(IF($AX$1=4,MAX(BA6:BD6),IF($AX$1=5,MAX(BA6:BE6),IF($AX$1=6,MAX(BA6:BF6),IF($AX$1=7,MAX(BA6:BG6),IF($AX$1=8,MAX(BA6:BH6))))))))</f>
        <v>18</v>
      </c>
      <c r="BO6" s="103">
        <f>SUM($BL6-$BM6-BN6)</f>
        <v>119</v>
      </c>
      <c r="BQ6" s="168">
        <f t="shared" si="22"/>
        <v>50</v>
      </c>
      <c r="BR6" s="169">
        <f t="shared" si="23"/>
        <v>3</v>
      </c>
    </row>
    <row r="7" spans="1:70" ht="14.25">
      <c r="A7" s="104">
        <v>3</v>
      </c>
      <c r="B7" s="123" t="s">
        <v>117</v>
      </c>
      <c r="C7" s="123" t="s">
        <v>307</v>
      </c>
      <c r="D7" s="107"/>
      <c r="E7" s="105">
        <f t="shared" ref="E7:E56" si="24">IF(G7=0,0,IF(G7+F7&lt;1000,1000,G7+F7))</f>
        <v>1531</v>
      </c>
      <c r="F7" s="106">
        <f t="shared" ref="F7:F56" si="25">IF(L7=0,0,IF(G7+(IF(I7&gt;-150,(IF(I7&gt;=150,IF(K7&gt;=$AU$1,0,SUM(IF(MAX(P7:AK7)=999,K7-2,K7)-L7*2*(15+50)%)*10),SUM(IF(MAX(P7:AK7)=999,K7-2,K7)-L7*2*(I7/10+50)%)*10)),(IF(I7&lt;-150,IF((IF(MAX(P7:AK7)=999,K7-2,K7)-L7*2*(I7/10+50)%)*10&lt;1,0,(IF(MAX(P7:AK7)=999,K7-2,K7)-L7*2*(I7/10+50)%)*10))))),(IF(I7&gt;-150,(IF(I7&gt;150,IF(K7&gt;=$AU$1,0,SUM(IF(MAX(P7:AK7)=999,K7-2,K7)-L7*2*(15+50)%)*10),SUM(IF(MAX(P7:AK7)=999,K7-2,K7)-L7*2*(I7/10+50)%)*10)),(IF(I7&lt;-150,IF((IF(MAX(P7:AK7)=999,K7-2,K7)-L7*2*(I7/10+50)%)*10&lt;1,0,(IF(MAX(P7:AK7)=999,K7-2,K7)-L7*2*(I7/10+50)%)*10)))))))</f>
        <v>0</v>
      </c>
      <c r="G7" s="107">
        <v>1531</v>
      </c>
      <c r="H7" s="108"/>
      <c r="I7" s="109">
        <f t="shared" ref="I7:I56" si="26">SUM(G7-M7)</f>
        <v>212.18181818181824</v>
      </c>
      <c r="J7" s="128">
        <f t="shared" ref="J7:J56" si="27">BR7</f>
        <v>8</v>
      </c>
      <c r="K7" s="129">
        <v>14</v>
      </c>
      <c r="L7" s="124">
        <v>11</v>
      </c>
      <c r="M7" s="111">
        <f t="shared" ref="M7:M56" si="28">SUM(AO7:AY7)/L7</f>
        <v>1318.8181818181818</v>
      </c>
      <c r="N7" s="109">
        <f t="shared" ref="N7:N56" si="29">BL7</f>
        <v>134</v>
      </c>
      <c r="O7" s="112">
        <f t="shared" ref="O7:O56" si="30">BO7</f>
        <v>108</v>
      </c>
      <c r="P7" s="113">
        <v>29</v>
      </c>
      <c r="Q7" s="114">
        <v>0</v>
      </c>
      <c r="R7" s="115">
        <v>43</v>
      </c>
      <c r="S7" s="116">
        <v>1</v>
      </c>
      <c r="T7" s="117">
        <v>39</v>
      </c>
      <c r="U7" s="118">
        <v>2</v>
      </c>
      <c r="V7" s="115">
        <v>36</v>
      </c>
      <c r="W7" s="118">
        <v>2</v>
      </c>
      <c r="X7" s="117">
        <v>23</v>
      </c>
      <c r="Y7" s="118">
        <v>2</v>
      </c>
      <c r="Z7" s="117">
        <v>10</v>
      </c>
      <c r="AA7" s="118">
        <v>2</v>
      </c>
      <c r="AB7" s="117">
        <v>27</v>
      </c>
      <c r="AC7" s="116">
        <v>1</v>
      </c>
      <c r="AD7" s="113">
        <v>2</v>
      </c>
      <c r="AE7" s="114">
        <v>2</v>
      </c>
      <c r="AF7" s="119">
        <v>4</v>
      </c>
      <c r="AG7" s="116">
        <v>0</v>
      </c>
      <c r="AH7" s="115">
        <v>8</v>
      </c>
      <c r="AI7" s="118">
        <v>0</v>
      </c>
      <c r="AJ7" s="115">
        <v>32</v>
      </c>
      <c r="AK7" s="118">
        <v>2</v>
      </c>
      <c r="AL7" s="95"/>
      <c r="AM7" s="132"/>
      <c r="AN7" s="95"/>
      <c r="AO7" s="120">
        <f t="shared" si="0"/>
        <v>1245</v>
      </c>
      <c r="AP7" s="101">
        <f t="shared" si="1"/>
        <v>1039</v>
      </c>
      <c r="AQ7" s="121">
        <f t="shared" si="2"/>
        <v>1158</v>
      </c>
      <c r="AR7" s="101">
        <f t="shared" si="3"/>
        <v>1182</v>
      </c>
      <c r="AS7" s="121">
        <f t="shared" si="4"/>
        <v>1327</v>
      </c>
      <c r="AT7" s="121">
        <f t="shared" si="5"/>
        <v>1429</v>
      </c>
      <c r="AU7" s="121">
        <f t="shared" si="6"/>
        <v>1288</v>
      </c>
      <c r="AV7" s="121">
        <f t="shared" si="7"/>
        <v>1662</v>
      </c>
      <c r="AW7" s="101">
        <f t="shared" si="8"/>
        <v>1518</v>
      </c>
      <c r="AX7" s="121">
        <f t="shared" si="9"/>
        <v>1446</v>
      </c>
      <c r="AY7" s="121">
        <f t="shared" si="10"/>
        <v>1213</v>
      </c>
      <c r="AZ7" s="59"/>
      <c r="BA7" s="122">
        <f t="shared" si="11"/>
        <v>9</v>
      </c>
      <c r="BB7" s="121">
        <f t="shared" si="12"/>
        <v>8</v>
      </c>
      <c r="BC7" s="121">
        <f t="shared" si="13"/>
        <v>11</v>
      </c>
      <c r="BD7" s="101">
        <f t="shared" si="14"/>
        <v>10</v>
      </c>
      <c r="BE7" s="121">
        <f t="shared" si="15"/>
        <v>12</v>
      </c>
      <c r="BF7" s="121">
        <f t="shared" si="16"/>
        <v>11</v>
      </c>
      <c r="BG7" s="121">
        <f t="shared" si="17"/>
        <v>14</v>
      </c>
      <c r="BH7" s="121">
        <f t="shared" si="18"/>
        <v>15</v>
      </c>
      <c r="BI7" s="121">
        <f t="shared" si="19"/>
        <v>18</v>
      </c>
      <c r="BJ7" s="121">
        <f t="shared" si="20"/>
        <v>14</v>
      </c>
      <c r="BK7" s="121">
        <f t="shared" si="21"/>
        <v>12</v>
      </c>
      <c r="BL7" s="102">
        <f t="shared" ref="BL7:BL56" si="31">SUM(BA7,BB7,BC7,BD7,BE7,BG7,BF7,BH7,BI7,BJ7,BK7)</f>
        <v>134</v>
      </c>
      <c r="BM7" s="101">
        <f t="shared" ref="BM7:BM56" si="32">IF($AX$1&gt;8,(IF($AX$1=9,MIN(BA7:BI7),IF($AX$1=10,MIN(BA7:BJ7),IF($AX$1=11,MIN(BA7:BK7))))),(IF($AX$1=4,MIN(BA7:BD7),IF($AX$1=5,MIN(BA7:BE7),IF($AX$1=6,MIN(BA7:BF7),IF($AX$1=7,MIN(BA7:BG7),IF($AX$1=8,MIN(BA7:BH7))))))))</f>
        <v>8</v>
      </c>
      <c r="BN7" s="101">
        <f t="shared" ref="BN7:BN56" si="33">IF($AX$1&gt;8,(IF($AX$1=9,MAX(BA7:BI7),IF($AX$1=10,MAX(BA7:BJ7),IF($AX$1=11,MAX(BA7:BK7))))),(IF($AX$1=4,MAX(BA7:BD7),IF($AX$1=5,MAX(BA7:BE7),IF($AX$1=6,MAX(BA7:BF7),IF($AX$1=7,MAX(BA7:BG7),IF($AX$1=8,MAX(BA7:BH7))))))))</f>
        <v>18</v>
      </c>
      <c r="BO7" s="103">
        <f t="shared" ref="BO7:BO56" si="34">SUM($BL7-$BM7-BN7)</f>
        <v>108</v>
      </c>
      <c r="BQ7" s="168">
        <f t="shared" si="22"/>
        <v>45</v>
      </c>
      <c r="BR7" s="169">
        <f t="shared" si="23"/>
        <v>8</v>
      </c>
    </row>
    <row r="8" spans="1:70" ht="14.25">
      <c r="A8" s="104">
        <v>4</v>
      </c>
      <c r="B8" s="123" t="s">
        <v>176</v>
      </c>
      <c r="C8" s="123" t="s">
        <v>249</v>
      </c>
      <c r="D8" s="107"/>
      <c r="E8" s="105">
        <f t="shared" si="24"/>
        <v>1563.78</v>
      </c>
      <c r="F8" s="106">
        <f t="shared" si="25"/>
        <v>45.780000000000015</v>
      </c>
      <c r="G8" s="107">
        <v>1518</v>
      </c>
      <c r="H8" s="108"/>
      <c r="I8" s="109">
        <f t="shared" si="26"/>
        <v>110.09090909090901</v>
      </c>
      <c r="J8" s="128">
        <f t="shared" si="27"/>
        <v>1</v>
      </c>
      <c r="K8" s="129">
        <v>18</v>
      </c>
      <c r="L8" s="110">
        <v>11</v>
      </c>
      <c r="M8" s="111">
        <f t="shared" si="28"/>
        <v>1407.909090909091</v>
      </c>
      <c r="N8" s="109">
        <f t="shared" si="29"/>
        <v>145</v>
      </c>
      <c r="O8" s="112">
        <f t="shared" si="30"/>
        <v>119</v>
      </c>
      <c r="P8" s="113">
        <v>30</v>
      </c>
      <c r="Q8" s="114">
        <v>1</v>
      </c>
      <c r="R8" s="115">
        <v>34</v>
      </c>
      <c r="S8" s="116">
        <v>2</v>
      </c>
      <c r="T8" s="117">
        <v>19</v>
      </c>
      <c r="U8" s="118">
        <v>2</v>
      </c>
      <c r="V8" s="115">
        <v>17</v>
      </c>
      <c r="W8" s="118">
        <v>2</v>
      </c>
      <c r="X8" s="117">
        <v>10</v>
      </c>
      <c r="Y8" s="118">
        <v>2</v>
      </c>
      <c r="Z8" s="117">
        <v>2</v>
      </c>
      <c r="AA8" s="118">
        <v>0</v>
      </c>
      <c r="AB8" s="117">
        <v>16</v>
      </c>
      <c r="AC8" s="116">
        <v>1</v>
      </c>
      <c r="AD8" s="113">
        <v>12</v>
      </c>
      <c r="AE8" s="114">
        <v>2</v>
      </c>
      <c r="AF8" s="119">
        <v>3</v>
      </c>
      <c r="AG8" s="116">
        <v>2</v>
      </c>
      <c r="AH8" s="115">
        <v>5</v>
      </c>
      <c r="AI8" s="118">
        <v>2</v>
      </c>
      <c r="AJ8" s="115">
        <v>8</v>
      </c>
      <c r="AK8" s="118">
        <v>2</v>
      </c>
      <c r="AL8" s="95"/>
      <c r="AM8" s="132"/>
      <c r="AN8" s="95"/>
      <c r="AO8" s="120">
        <f t="shared" si="0"/>
        <v>1238</v>
      </c>
      <c r="AP8" s="101">
        <f t="shared" si="1"/>
        <v>1194</v>
      </c>
      <c r="AQ8" s="121">
        <f t="shared" si="2"/>
        <v>1359</v>
      </c>
      <c r="AR8" s="101">
        <f t="shared" si="3"/>
        <v>1372</v>
      </c>
      <c r="AS8" s="121">
        <f t="shared" si="4"/>
        <v>1429</v>
      </c>
      <c r="AT8" s="121">
        <f t="shared" si="5"/>
        <v>1662</v>
      </c>
      <c r="AU8" s="121">
        <f t="shared" si="6"/>
        <v>1373</v>
      </c>
      <c r="AV8" s="121">
        <f t="shared" si="7"/>
        <v>1389</v>
      </c>
      <c r="AW8" s="101">
        <f t="shared" si="8"/>
        <v>1531</v>
      </c>
      <c r="AX8" s="121">
        <f t="shared" si="9"/>
        <v>1494</v>
      </c>
      <c r="AY8" s="121">
        <f t="shared" si="10"/>
        <v>1446</v>
      </c>
      <c r="AZ8" s="59"/>
      <c r="BA8" s="122">
        <f t="shared" si="11"/>
        <v>12</v>
      </c>
      <c r="BB8" s="121">
        <f t="shared" si="12"/>
        <v>9</v>
      </c>
      <c r="BC8" s="121">
        <f t="shared" si="13"/>
        <v>15</v>
      </c>
      <c r="BD8" s="101">
        <f t="shared" si="14"/>
        <v>13</v>
      </c>
      <c r="BE8" s="121">
        <f t="shared" si="15"/>
        <v>11</v>
      </c>
      <c r="BF8" s="121">
        <f t="shared" si="16"/>
        <v>15</v>
      </c>
      <c r="BG8" s="121">
        <f t="shared" si="17"/>
        <v>17</v>
      </c>
      <c r="BH8" s="121">
        <f t="shared" si="18"/>
        <v>10</v>
      </c>
      <c r="BI8" s="121">
        <f t="shared" si="19"/>
        <v>14</v>
      </c>
      <c r="BJ8" s="121">
        <f t="shared" si="20"/>
        <v>15</v>
      </c>
      <c r="BK8" s="121">
        <f t="shared" si="21"/>
        <v>14</v>
      </c>
      <c r="BL8" s="102">
        <f t="shared" si="31"/>
        <v>145</v>
      </c>
      <c r="BM8" s="101">
        <f t="shared" si="32"/>
        <v>9</v>
      </c>
      <c r="BN8" s="101">
        <f t="shared" si="33"/>
        <v>17</v>
      </c>
      <c r="BO8" s="103">
        <f t="shared" si="34"/>
        <v>119</v>
      </c>
      <c r="BQ8" s="168">
        <f t="shared" si="22"/>
        <v>52</v>
      </c>
      <c r="BR8" s="169">
        <f t="shared" si="23"/>
        <v>1</v>
      </c>
    </row>
    <row r="9" spans="1:70" ht="14.25">
      <c r="A9" s="104">
        <v>5</v>
      </c>
      <c r="B9" s="123" t="s">
        <v>308</v>
      </c>
      <c r="C9" s="123" t="s">
        <v>155</v>
      </c>
      <c r="D9" s="107"/>
      <c r="E9" s="105">
        <f t="shared" si="24"/>
        <v>1512.92</v>
      </c>
      <c r="F9" s="106">
        <f t="shared" si="25"/>
        <v>18.919999999999995</v>
      </c>
      <c r="G9" s="107">
        <v>1494</v>
      </c>
      <c r="H9" s="108"/>
      <c r="I9" s="109">
        <f t="shared" si="26"/>
        <v>95.818181818181756</v>
      </c>
      <c r="J9" s="128">
        <f t="shared" si="27"/>
        <v>4</v>
      </c>
      <c r="K9" s="129">
        <v>15</v>
      </c>
      <c r="L9" s="125">
        <v>11</v>
      </c>
      <c r="M9" s="111">
        <f t="shared" si="28"/>
        <v>1398.1818181818182</v>
      </c>
      <c r="N9" s="109">
        <f t="shared" si="29"/>
        <v>133</v>
      </c>
      <c r="O9" s="112">
        <f t="shared" si="30"/>
        <v>108</v>
      </c>
      <c r="P9" s="113">
        <v>31</v>
      </c>
      <c r="Q9" s="114">
        <v>2</v>
      </c>
      <c r="R9" s="115">
        <v>22</v>
      </c>
      <c r="S9" s="116">
        <v>2</v>
      </c>
      <c r="T9" s="117">
        <v>20</v>
      </c>
      <c r="U9" s="118">
        <v>1</v>
      </c>
      <c r="V9" s="115">
        <v>26</v>
      </c>
      <c r="W9" s="118">
        <v>1</v>
      </c>
      <c r="X9" s="117">
        <v>12</v>
      </c>
      <c r="Y9" s="118">
        <v>0</v>
      </c>
      <c r="Z9" s="117">
        <v>13</v>
      </c>
      <c r="AA9" s="118">
        <v>2</v>
      </c>
      <c r="AB9" s="117">
        <v>11</v>
      </c>
      <c r="AC9" s="116">
        <v>2</v>
      </c>
      <c r="AD9" s="113">
        <v>27</v>
      </c>
      <c r="AE9" s="114">
        <v>2</v>
      </c>
      <c r="AF9" s="119">
        <v>2</v>
      </c>
      <c r="AG9" s="116">
        <v>1</v>
      </c>
      <c r="AH9" s="115">
        <v>4</v>
      </c>
      <c r="AI9" s="118">
        <v>0</v>
      </c>
      <c r="AJ9" s="115">
        <v>6</v>
      </c>
      <c r="AK9" s="118">
        <v>2</v>
      </c>
      <c r="AL9" s="95"/>
      <c r="AM9" s="132"/>
      <c r="AN9" s="95"/>
      <c r="AO9" s="120">
        <f t="shared" si="0"/>
        <v>1237</v>
      </c>
      <c r="AP9" s="101">
        <f t="shared" si="1"/>
        <v>1345</v>
      </c>
      <c r="AQ9" s="121">
        <f t="shared" si="2"/>
        <v>1357</v>
      </c>
      <c r="AR9" s="101">
        <f t="shared" si="3"/>
        <v>1304</v>
      </c>
      <c r="AS9" s="121">
        <f t="shared" si="4"/>
        <v>1389</v>
      </c>
      <c r="AT9" s="121">
        <f t="shared" si="5"/>
        <v>1383</v>
      </c>
      <c r="AU9" s="121">
        <f t="shared" si="6"/>
        <v>1422</v>
      </c>
      <c r="AV9" s="121">
        <f t="shared" si="7"/>
        <v>1288</v>
      </c>
      <c r="AW9" s="101">
        <f t="shared" si="8"/>
        <v>1662</v>
      </c>
      <c r="AX9" s="121">
        <f t="shared" si="9"/>
        <v>1518</v>
      </c>
      <c r="AY9" s="121">
        <f t="shared" si="10"/>
        <v>1475</v>
      </c>
      <c r="AZ9" s="59"/>
      <c r="BA9" s="122">
        <f t="shared" si="11"/>
        <v>10</v>
      </c>
      <c r="BB9" s="121">
        <f t="shared" si="12"/>
        <v>11</v>
      </c>
      <c r="BC9" s="121">
        <f t="shared" si="13"/>
        <v>12</v>
      </c>
      <c r="BD9" s="101">
        <f t="shared" si="14"/>
        <v>12</v>
      </c>
      <c r="BE9" s="121">
        <f t="shared" si="15"/>
        <v>10</v>
      </c>
      <c r="BF9" s="121">
        <f t="shared" si="16"/>
        <v>7</v>
      </c>
      <c r="BG9" s="121">
        <f t="shared" si="17"/>
        <v>12</v>
      </c>
      <c r="BH9" s="121">
        <f t="shared" si="18"/>
        <v>14</v>
      </c>
      <c r="BI9" s="121">
        <f t="shared" si="19"/>
        <v>15</v>
      </c>
      <c r="BJ9" s="121">
        <f t="shared" si="20"/>
        <v>18</v>
      </c>
      <c r="BK9" s="121">
        <f t="shared" si="21"/>
        <v>12</v>
      </c>
      <c r="BL9" s="102">
        <f t="shared" si="31"/>
        <v>133</v>
      </c>
      <c r="BM9" s="101">
        <f t="shared" si="32"/>
        <v>7</v>
      </c>
      <c r="BN9" s="101">
        <f t="shared" si="33"/>
        <v>18</v>
      </c>
      <c r="BO9" s="103">
        <f t="shared" si="34"/>
        <v>108</v>
      </c>
      <c r="BQ9" s="168">
        <f t="shared" si="22"/>
        <v>49</v>
      </c>
      <c r="BR9" s="169">
        <f t="shared" si="23"/>
        <v>4</v>
      </c>
    </row>
    <row r="10" spans="1:70" ht="14.25">
      <c r="A10" s="104">
        <v>6</v>
      </c>
      <c r="B10" s="123" t="s">
        <v>309</v>
      </c>
      <c r="C10" s="123" t="s">
        <v>310</v>
      </c>
      <c r="D10" s="107"/>
      <c r="E10" s="105">
        <f t="shared" si="24"/>
        <v>1452</v>
      </c>
      <c r="F10" s="106">
        <f t="shared" si="25"/>
        <v>-23.000000000000007</v>
      </c>
      <c r="G10" s="107">
        <v>1475</v>
      </c>
      <c r="H10" s="108"/>
      <c r="I10" s="109">
        <f t="shared" si="26"/>
        <v>185.4545454545455</v>
      </c>
      <c r="J10" s="128">
        <f t="shared" si="27"/>
        <v>22</v>
      </c>
      <c r="K10" s="129">
        <v>12</v>
      </c>
      <c r="L10" s="110">
        <v>11</v>
      </c>
      <c r="M10" s="111">
        <f t="shared" si="28"/>
        <v>1289.5454545454545</v>
      </c>
      <c r="N10" s="109">
        <f t="shared" si="29"/>
        <v>122</v>
      </c>
      <c r="O10" s="112">
        <f t="shared" si="30"/>
        <v>99</v>
      </c>
      <c r="P10" s="113">
        <v>32</v>
      </c>
      <c r="Q10" s="114">
        <v>0</v>
      </c>
      <c r="R10" s="115">
        <v>44</v>
      </c>
      <c r="S10" s="116">
        <v>2</v>
      </c>
      <c r="T10" s="117">
        <v>24</v>
      </c>
      <c r="U10" s="118">
        <v>1</v>
      </c>
      <c r="V10" s="115">
        <v>30</v>
      </c>
      <c r="W10" s="118">
        <v>1</v>
      </c>
      <c r="X10" s="117">
        <v>1</v>
      </c>
      <c r="Y10" s="118">
        <v>0</v>
      </c>
      <c r="Z10" s="117">
        <v>33</v>
      </c>
      <c r="AA10" s="118">
        <v>2</v>
      </c>
      <c r="AB10" s="117">
        <v>26</v>
      </c>
      <c r="AC10" s="116">
        <v>0</v>
      </c>
      <c r="AD10" s="113">
        <v>42</v>
      </c>
      <c r="AE10" s="114">
        <v>2</v>
      </c>
      <c r="AF10" s="119">
        <v>29</v>
      </c>
      <c r="AG10" s="116">
        <v>2</v>
      </c>
      <c r="AH10" s="115">
        <v>12</v>
      </c>
      <c r="AI10" s="118">
        <v>2</v>
      </c>
      <c r="AJ10" s="115">
        <v>5</v>
      </c>
      <c r="AK10" s="118">
        <v>0</v>
      </c>
      <c r="AL10" s="95"/>
      <c r="AM10" s="132"/>
      <c r="AN10" s="95"/>
      <c r="AO10" s="120">
        <f t="shared" si="0"/>
        <v>1213</v>
      </c>
      <c r="AP10" s="101">
        <f t="shared" si="1"/>
        <v>1031</v>
      </c>
      <c r="AQ10" s="121">
        <f t="shared" si="2"/>
        <v>1323</v>
      </c>
      <c r="AR10" s="101">
        <f t="shared" si="3"/>
        <v>1238</v>
      </c>
      <c r="AS10" s="121">
        <f t="shared" si="4"/>
        <v>1670</v>
      </c>
      <c r="AT10" s="121">
        <f t="shared" si="5"/>
        <v>1207</v>
      </c>
      <c r="AU10" s="121">
        <f t="shared" si="6"/>
        <v>1304</v>
      </c>
      <c r="AV10" s="121">
        <f t="shared" si="7"/>
        <v>1071</v>
      </c>
      <c r="AW10" s="101">
        <f t="shared" si="8"/>
        <v>1245</v>
      </c>
      <c r="AX10" s="121">
        <f t="shared" si="9"/>
        <v>1389</v>
      </c>
      <c r="AY10" s="121">
        <f t="shared" si="10"/>
        <v>1494</v>
      </c>
      <c r="AZ10" s="59"/>
      <c r="BA10" s="122">
        <f t="shared" si="11"/>
        <v>12</v>
      </c>
      <c r="BB10" s="121">
        <f t="shared" si="12"/>
        <v>9</v>
      </c>
      <c r="BC10" s="121">
        <f t="shared" si="13"/>
        <v>10</v>
      </c>
      <c r="BD10" s="101">
        <f t="shared" si="14"/>
        <v>12</v>
      </c>
      <c r="BE10" s="121">
        <f t="shared" si="15"/>
        <v>14</v>
      </c>
      <c r="BF10" s="121">
        <f t="shared" si="16"/>
        <v>11</v>
      </c>
      <c r="BG10" s="121">
        <f t="shared" si="17"/>
        <v>12</v>
      </c>
      <c r="BH10" s="121">
        <f t="shared" si="18"/>
        <v>8</v>
      </c>
      <c r="BI10" s="121">
        <f t="shared" si="19"/>
        <v>9</v>
      </c>
      <c r="BJ10" s="121">
        <f t="shared" si="20"/>
        <v>10</v>
      </c>
      <c r="BK10" s="121">
        <f t="shared" si="21"/>
        <v>15</v>
      </c>
      <c r="BL10" s="102">
        <f t="shared" si="31"/>
        <v>122</v>
      </c>
      <c r="BM10" s="101">
        <f t="shared" si="32"/>
        <v>8</v>
      </c>
      <c r="BN10" s="101">
        <f t="shared" si="33"/>
        <v>15</v>
      </c>
      <c r="BO10" s="103">
        <f>SUM($BL10-$BM10-BN10)</f>
        <v>99</v>
      </c>
      <c r="BQ10" s="168">
        <f t="shared" si="22"/>
        <v>31</v>
      </c>
      <c r="BR10" s="169">
        <f t="shared" si="23"/>
        <v>22</v>
      </c>
    </row>
    <row r="11" spans="1:70" ht="14.25">
      <c r="A11" s="104">
        <v>7</v>
      </c>
      <c r="B11" s="123" t="s">
        <v>119</v>
      </c>
      <c r="C11" s="123" t="s">
        <v>71</v>
      </c>
      <c r="D11" s="107"/>
      <c r="E11" s="105">
        <f t="shared" si="24"/>
        <v>1452</v>
      </c>
      <c r="F11" s="106">
        <f t="shared" si="25"/>
        <v>0</v>
      </c>
      <c r="G11" s="107">
        <v>1452</v>
      </c>
      <c r="H11" s="108"/>
      <c r="I11" s="109">
        <f t="shared" si="26"/>
        <v>169.72727272727275</v>
      </c>
      <c r="J11" s="128">
        <f t="shared" si="27"/>
        <v>6</v>
      </c>
      <c r="K11" s="129">
        <v>15</v>
      </c>
      <c r="L11" s="110">
        <v>11</v>
      </c>
      <c r="M11" s="111">
        <f t="shared" si="28"/>
        <v>1282.2727272727273</v>
      </c>
      <c r="N11" s="109">
        <f t="shared" si="29"/>
        <v>128</v>
      </c>
      <c r="O11" s="112">
        <f t="shared" si="30"/>
        <v>106</v>
      </c>
      <c r="P11" s="113">
        <v>33</v>
      </c>
      <c r="Q11" s="114">
        <v>1</v>
      </c>
      <c r="R11" s="115">
        <v>35</v>
      </c>
      <c r="S11" s="116">
        <v>1</v>
      </c>
      <c r="T11" s="117">
        <v>29</v>
      </c>
      <c r="U11" s="118">
        <v>2</v>
      </c>
      <c r="V11" s="115">
        <v>20</v>
      </c>
      <c r="W11" s="118">
        <v>0</v>
      </c>
      <c r="X11" s="117">
        <v>37</v>
      </c>
      <c r="Y11" s="118">
        <v>1</v>
      </c>
      <c r="Z11" s="117">
        <v>32</v>
      </c>
      <c r="AA11" s="118">
        <v>2</v>
      </c>
      <c r="AB11" s="117">
        <v>23</v>
      </c>
      <c r="AC11" s="116">
        <v>1</v>
      </c>
      <c r="AD11" s="113">
        <v>9</v>
      </c>
      <c r="AE11" s="114">
        <v>2</v>
      </c>
      <c r="AF11" s="119">
        <v>27</v>
      </c>
      <c r="AG11" s="116">
        <v>2</v>
      </c>
      <c r="AH11" s="115">
        <v>25</v>
      </c>
      <c r="AI11" s="118">
        <v>1</v>
      </c>
      <c r="AJ11" s="115">
        <v>17</v>
      </c>
      <c r="AK11" s="118">
        <v>2</v>
      </c>
      <c r="AL11" s="95"/>
      <c r="AM11" s="132"/>
      <c r="AN11" s="95"/>
      <c r="AO11" s="120">
        <f t="shared" si="0"/>
        <v>1207</v>
      </c>
      <c r="AP11" s="101">
        <f t="shared" si="1"/>
        <v>1186</v>
      </c>
      <c r="AQ11" s="121">
        <f t="shared" si="2"/>
        <v>1245</v>
      </c>
      <c r="AR11" s="101">
        <f t="shared" si="3"/>
        <v>1357</v>
      </c>
      <c r="AS11" s="121">
        <f t="shared" si="4"/>
        <v>1172</v>
      </c>
      <c r="AT11" s="121">
        <f t="shared" si="5"/>
        <v>1213</v>
      </c>
      <c r="AU11" s="121">
        <f t="shared" si="6"/>
        <v>1327</v>
      </c>
      <c r="AV11" s="121">
        <f t="shared" si="7"/>
        <v>1430</v>
      </c>
      <c r="AW11" s="101">
        <f t="shared" si="8"/>
        <v>1288</v>
      </c>
      <c r="AX11" s="121">
        <f t="shared" si="9"/>
        <v>1308</v>
      </c>
      <c r="AY11" s="121">
        <f t="shared" si="10"/>
        <v>1372</v>
      </c>
      <c r="AZ11" s="59"/>
      <c r="BA11" s="122">
        <f t="shared" si="11"/>
        <v>11</v>
      </c>
      <c r="BB11" s="121">
        <f t="shared" si="12"/>
        <v>13</v>
      </c>
      <c r="BC11" s="121">
        <f t="shared" si="13"/>
        <v>9</v>
      </c>
      <c r="BD11" s="101">
        <f t="shared" si="14"/>
        <v>12</v>
      </c>
      <c r="BE11" s="121">
        <f t="shared" si="15"/>
        <v>8</v>
      </c>
      <c r="BF11" s="121">
        <f t="shared" si="16"/>
        <v>12</v>
      </c>
      <c r="BG11" s="121">
        <f t="shared" si="17"/>
        <v>12</v>
      </c>
      <c r="BH11" s="121">
        <f t="shared" si="18"/>
        <v>11</v>
      </c>
      <c r="BI11" s="121">
        <f t="shared" si="19"/>
        <v>14</v>
      </c>
      <c r="BJ11" s="121">
        <f t="shared" si="20"/>
        <v>13</v>
      </c>
      <c r="BK11" s="121">
        <f t="shared" si="21"/>
        <v>13</v>
      </c>
      <c r="BL11" s="102">
        <f t="shared" si="31"/>
        <v>128</v>
      </c>
      <c r="BM11" s="101">
        <f t="shared" si="32"/>
        <v>8</v>
      </c>
      <c r="BN11" s="101">
        <f t="shared" si="33"/>
        <v>14</v>
      </c>
      <c r="BO11" s="103">
        <f t="shared" si="34"/>
        <v>106</v>
      </c>
      <c r="BQ11" s="168">
        <f t="shared" si="22"/>
        <v>47</v>
      </c>
      <c r="BR11" s="169">
        <f t="shared" si="23"/>
        <v>6</v>
      </c>
    </row>
    <row r="12" spans="1:70" ht="14.25">
      <c r="A12" s="104">
        <v>8</v>
      </c>
      <c r="B12" s="123" t="s">
        <v>311</v>
      </c>
      <c r="C12" s="123" t="s">
        <v>281</v>
      </c>
      <c r="D12" s="170"/>
      <c r="E12" s="105">
        <f t="shared" si="24"/>
        <v>1446</v>
      </c>
      <c r="F12" s="106">
        <f t="shared" si="25"/>
        <v>0</v>
      </c>
      <c r="G12" s="107">
        <v>1446</v>
      </c>
      <c r="H12" s="108"/>
      <c r="I12" s="109">
        <f t="shared" si="26"/>
        <v>162</v>
      </c>
      <c r="J12" s="128">
        <f t="shared" si="27"/>
        <v>10</v>
      </c>
      <c r="K12" s="129">
        <v>14</v>
      </c>
      <c r="L12" s="110">
        <v>11</v>
      </c>
      <c r="M12" s="111">
        <f t="shared" si="28"/>
        <v>1284</v>
      </c>
      <c r="N12" s="109">
        <f t="shared" si="29"/>
        <v>130</v>
      </c>
      <c r="O12" s="112">
        <f t="shared" si="30"/>
        <v>104</v>
      </c>
      <c r="P12" s="113">
        <v>34</v>
      </c>
      <c r="Q12" s="114">
        <v>0</v>
      </c>
      <c r="R12" s="115">
        <v>42</v>
      </c>
      <c r="S12" s="116">
        <v>1</v>
      </c>
      <c r="T12" s="117">
        <v>38</v>
      </c>
      <c r="U12" s="118">
        <v>1</v>
      </c>
      <c r="V12" s="115">
        <v>40</v>
      </c>
      <c r="W12" s="118">
        <v>1</v>
      </c>
      <c r="X12" s="117">
        <v>19</v>
      </c>
      <c r="Y12" s="118">
        <v>1</v>
      </c>
      <c r="Z12" s="117">
        <v>46</v>
      </c>
      <c r="AA12" s="118">
        <v>2</v>
      </c>
      <c r="AB12" s="117">
        <v>21</v>
      </c>
      <c r="AC12" s="116">
        <v>2</v>
      </c>
      <c r="AD12" s="113">
        <v>11</v>
      </c>
      <c r="AE12" s="114">
        <v>2</v>
      </c>
      <c r="AF12" s="119">
        <v>17</v>
      </c>
      <c r="AG12" s="116">
        <v>2</v>
      </c>
      <c r="AH12" s="115">
        <v>3</v>
      </c>
      <c r="AI12" s="118">
        <v>2</v>
      </c>
      <c r="AJ12" s="115">
        <v>4</v>
      </c>
      <c r="AK12" s="118">
        <v>0</v>
      </c>
      <c r="AL12" s="95"/>
      <c r="AM12" s="132"/>
      <c r="AN12" s="95"/>
      <c r="AO12" s="120">
        <f t="shared" si="0"/>
        <v>1194</v>
      </c>
      <c r="AP12" s="101">
        <f t="shared" si="1"/>
        <v>1071</v>
      </c>
      <c r="AQ12" s="121">
        <f t="shared" si="2"/>
        <v>1164</v>
      </c>
      <c r="AR12" s="101">
        <f t="shared" si="3"/>
        <v>1122</v>
      </c>
      <c r="AS12" s="121">
        <f t="shared" si="4"/>
        <v>1359</v>
      </c>
      <c r="AT12" s="121">
        <f t="shared" si="5"/>
        <v>1025</v>
      </c>
      <c r="AU12" s="121">
        <f t="shared" si="6"/>
        <v>1346</v>
      </c>
      <c r="AV12" s="121">
        <f t="shared" si="7"/>
        <v>1422</v>
      </c>
      <c r="AW12" s="101">
        <f t="shared" si="8"/>
        <v>1372</v>
      </c>
      <c r="AX12" s="121">
        <f t="shared" si="9"/>
        <v>1531</v>
      </c>
      <c r="AY12" s="121">
        <f t="shared" si="10"/>
        <v>1518</v>
      </c>
      <c r="AZ12" s="59"/>
      <c r="BA12" s="122">
        <f t="shared" si="11"/>
        <v>9</v>
      </c>
      <c r="BB12" s="121">
        <f t="shared" si="12"/>
        <v>8</v>
      </c>
      <c r="BC12" s="121">
        <f t="shared" si="13"/>
        <v>10</v>
      </c>
      <c r="BD12" s="101">
        <f t="shared" si="14"/>
        <v>11</v>
      </c>
      <c r="BE12" s="121">
        <f t="shared" si="15"/>
        <v>15</v>
      </c>
      <c r="BF12" s="121">
        <f t="shared" si="16"/>
        <v>9</v>
      </c>
      <c r="BG12" s="121">
        <f t="shared" si="17"/>
        <v>11</v>
      </c>
      <c r="BH12" s="121">
        <f t="shared" si="18"/>
        <v>12</v>
      </c>
      <c r="BI12" s="121">
        <f t="shared" si="19"/>
        <v>13</v>
      </c>
      <c r="BJ12" s="121">
        <f t="shared" si="20"/>
        <v>14</v>
      </c>
      <c r="BK12" s="121">
        <f t="shared" si="21"/>
        <v>18</v>
      </c>
      <c r="BL12" s="102">
        <f t="shared" si="31"/>
        <v>130</v>
      </c>
      <c r="BM12" s="101">
        <f t="shared" si="32"/>
        <v>8</v>
      </c>
      <c r="BN12" s="101">
        <f t="shared" si="33"/>
        <v>18</v>
      </c>
      <c r="BO12" s="103">
        <f t="shared" si="34"/>
        <v>104</v>
      </c>
      <c r="BQ12" s="168">
        <f t="shared" si="22"/>
        <v>43</v>
      </c>
      <c r="BR12" s="169">
        <f t="shared" si="23"/>
        <v>10</v>
      </c>
    </row>
    <row r="13" spans="1:70" ht="14.25">
      <c r="A13" s="104">
        <v>9</v>
      </c>
      <c r="B13" s="123" t="s">
        <v>312</v>
      </c>
      <c r="C13" s="123" t="s">
        <v>148</v>
      </c>
      <c r="D13" s="170"/>
      <c r="E13" s="105">
        <f t="shared" si="24"/>
        <v>1400.88</v>
      </c>
      <c r="F13" s="106">
        <f t="shared" si="25"/>
        <v>-29.119999999999973</v>
      </c>
      <c r="G13" s="107">
        <v>1430</v>
      </c>
      <c r="H13" s="108"/>
      <c r="I13" s="109">
        <f t="shared" si="26"/>
        <v>132.36363636363626</v>
      </c>
      <c r="J13" s="128">
        <f t="shared" si="27"/>
        <v>25</v>
      </c>
      <c r="K13" s="129">
        <v>11</v>
      </c>
      <c r="L13" s="110">
        <v>11</v>
      </c>
      <c r="M13" s="111">
        <f t="shared" si="28"/>
        <v>1297.6363636363637</v>
      </c>
      <c r="N13" s="109">
        <f t="shared" si="29"/>
        <v>129</v>
      </c>
      <c r="O13" s="112">
        <f t="shared" si="30"/>
        <v>105</v>
      </c>
      <c r="P13" s="113">
        <v>35</v>
      </c>
      <c r="Q13" s="114">
        <v>1</v>
      </c>
      <c r="R13" s="115">
        <v>33</v>
      </c>
      <c r="S13" s="116">
        <v>2</v>
      </c>
      <c r="T13" s="117">
        <v>41</v>
      </c>
      <c r="U13" s="118">
        <v>1</v>
      </c>
      <c r="V13" s="115">
        <v>23</v>
      </c>
      <c r="W13" s="118">
        <v>1</v>
      </c>
      <c r="X13" s="117">
        <v>16</v>
      </c>
      <c r="Y13" s="118">
        <v>0</v>
      </c>
      <c r="Z13" s="117">
        <v>14</v>
      </c>
      <c r="AA13" s="118">
        <v>1</v>
      </c>
      <c r="AB13" s="117">
        <v>13</v>
      </c>
      <c r="AC13" s="116">
        <v>2</v>
      </c>
      <c r="AD13" s="113">
        <v>7</v>
      </c>
      <c r="AE13" s="114">
        <v>0</v>
      </c>
      <c r="AF13" s="119">
        <v>26</v>
      </c>
      <c r="AG13" s="116">
        <v>1</v>
      </c>
      <c r="AH13" s="115">
        <v>21</v>
      </c>
      <c r="AI13" s="118">
        <v>0</v>
      </c>
      <c r="AJ13" s="115">
        <v>29</v>
      </c>
      <c r="AK13" s="118">
        <v>2</v>
      </c>
      <c r="AL13" s="95"/>
      <c r="AM13" s="132"/>
      <c r="AN13" s="95"/>
      <c r="AO13" s="120">
        <f t="shared" si="0"/>
        <v>1186</v>
      </c>
      <c r="AP13" s="101">
        <f t="shared" si="1"/>
        <v>1207</v>
      </c>
      <c r="AQ13" s="121">
        <f t="shared" si="2"/>
        <v>1072</v>
      </c>
      <c r="AR13" s="101">
        <f t="shared" si="3"/>
        <v>1327</v>
      </c>
      <c r="AS13" s="121">
        <f t="shared" si="4"/>
        <v>1373</v>
      </c>
      <c r="AT13" s="121">
        <f t="shared" si="5"/>
        <v>1379</v>
      </c>
      <c r="AU13" s="121">
        <f t="shared" si="6"/>
        <v>1383</v>
      </c>
      <c r="AV13" s="121">
        <f t="shared" si="7"/>
        <v>1452</v>
      </c>
      <c r="AW13" s="101">
        <f t="shared" si="8"/>
        <v>1304</v>
      </c>
      <c r="AX13" s="121">
        <f t="shared" si="9"/>
        <v>1346</v>
      </c>
      <c r="AY13" s="121">
        <f t="shared" si="10"/>
        <v>1245</v>
      </c>
      <c r="AZ13" s="59"/>
      <c r="BA13" s="122">
        <f t="shared" si="11"/>
        <v>13</v>
      </c>
      <c r="BB13" s="121">
        <f t="shared" si="12"/>
        <v>11</v>
      </c>
      <c r="BC13" s="121">
        <f t="shared" si="13"/>
        <v>9</v>
      </c>
      <c r="BD13" s="101">
        <f t="shared" si="14"/>
        <v>12</v>
      </c>
      <c r="BE13" s="121">
        <f t="shared" si="15"/>
        <v>17</v>
      </c>
      <c r="BF13" s="121">
        <f t="shared" si="16"/>
        <v>13</v>
      </c>
      <c r="BG13" s="121">
        <f t="shared" si="17"/>
        <v>7</v>
      </c>
      <c r="BH13" s="121">
        <f t="shared" si="18"/>
        <v>15</v>
      </c>
      <c r="BI13" s="121">
        <f t="shared" si="19"/>
        <v>12</v>
      </c>
      <c r="BJ13" s="121">
        <f t="shared" si="20"/>
        <v>11</v>
      </c>
      <c r="BK13" s="121">
        <f t="shared" si="21"/>
        <v>9</v>
      </c>
      <c r="BL13" s="102">
        <f t="shared" si="31"/>
        <v>129</v>
      </c>
      <c r="BM13" s="101">
        <f t="shared" si="32"/>
        <v>7</v>
      </c>
      <c r="BN13" s="101">
        <f t="shared" si="33"/>
        <v>17</v>
      </c>
      <c r="BO13" s="103">
        <f t="shared" si="34"/>
        <v>105</v>
      </c>
      <c r="BQ13" s="168">
        <f t="shared" si="22"/>
        <v>28</v>
      </c>
      <c r="BR13" s="169">
        <f t="shared" si="23"/>
        <v>25</v>
      </c>
    </row>
    <row r="14" spans="1:70" ht="14.25">
      <c r="A14" s="104">
        <v>10</v>
      </c>
      <c r="B14" s="123" t="s">
        <v>115</v>
      </c>
      <c r="C14" s="123" t="s">
        <v>290</v>
      </c>
      <c r="D14" s="170"/>
      <c r="E14" s="105">
        <f t="shared" si="24"/>
        <v>1400.3</v>
      </c>
      <c r="F14" s="106">
        <f t="shared" si="25"/>
        <v>-28.70000000000001</v>
      </c>
      <c r="G14" s="126">
        <v>1429</v>
      </c>
      <c r="H14" s="108"/>
      <c r="I14" s="109">
        <f t="shared" si="26"/>
        <v>130.4545454545455</v>
      </c>
      <c r="J14" s="128">
        <f t="shared" si="27"/>
        <v>23</v>
      </c>
      <c r="K14" s="129">
        <v>11</v>
      </c>
      <c r="L14" s="110">
        <v>11</v>
      </c>
      <c r="M14" s="111">
        <f t="shared" si="28"/>
        <v>1298.5454545454545</v>
      </c>
      <c r="N14" s="109">
        <f t="shared" si="29"/>
        <v>139</v>
      </c>
      <c r="O14" s="112">
        <f t="shared" si="30"/>
        <v>111</v>
      </c>
      <c r="P14" s="113">
        <v>36</v>
      </c>
      <c r="Q14" s="114">
        <v>1</v>
      </c>
      <c r="R14" s="115">
        <v>30</v>
      </c>
      <c r="S14" s="116">
        <v>2</v>
      </c>
      <c r="T14" s="117">
        <v>32</v>
      </c>
      <c r="U14" s="118">
        <v>2</v>
      </c>
      <c r="V14" s="115">
        <v>16</v>
      </c>
      <c r="W14" s="118">
        <v>2</v>
      </c>
      <c r="X14" s="117">
        <v>4</v>
      </c>
      <c r="Y14" s="118">
        <v>0</v>
      </c>
      <c r="Z14" s="117">
        <v>3</v>
      </c>
      <c r="AA14" s="118">
        <v>0</v>
      </c>
      <c r="AB14" s="117">
        <v>17</v>
      </c>
      <c r="AC14" s="116">
        <v>0</v>
      </c>
      <c r="AD14" s="113">
        <v>23</v>
      </c>
      <c r="AE14" s="114">
        <v>1</v>
      </c>
      <c r="AF14" s="119">
        <v>24</v>
      </c>
      <c r="AG14" s="116">
        <v>1</v>
      </c>
      <c r="AH14" s="115">
        <v>48</v>
      </c>
      <c r="AI14" s="118">
        <v>1</v>
      </c>
      <c r="AJ14" s="115">
        <v>33</v>
      </c>
      <c r="AK14" s="118">
        <v>1</v>
      </c>
      <c r="AL14" s="95"/>
      <c r="AM14" s="132"/>
      <c r="AN14" s="95"/>
      <c r="AO14" s="120">
        <f t="shared" si="0"/>
        <v>1182</v>
      </c>
      <c r="AP14" s="101">
        <f t="shared" si="1"/>
        <v>1238</v>
      </c>
      <c r="AQ14" s="121">
        <f t="shared" si="2"/>
        <v>1213</v>
      </c>
      <c r="AR14" s="101">
        <f t="shared" si="3"/>
        <v>1373</v>
      </c>
      <c r="AS14" s="121">
        <f t="shared" si="4"/>
        <v>1518</v>
      </c>
      <c r="AT14" s="121">
        <f t="shared" si="5"/>
        <v>1531</v>
      </c>
      <c r="AU14" s="121">
        <f t="shared" si="6"/>
        <v>1372</v>
      </c>
      <c r="AV14" s="121">
        <f t="shared" si="7"/>
        <v>1327</v>
      </c>
      <c r="AW14" s="101">
        <f t="shared" si="8"/>
        <v>1323</v>
      </c>
      <c r="AX14" s="121">
        <f t="shared" si="9"/>
        <v>1000</v>
      </c>
      <c r="AY14" s="121">
        <f t="shared" si="10"/>
        <v>1207</v>
      </c>
      <c r="AZ14" s="59"/>
      <c r="BA14" s="122">
        <f t="shared" si="11"/>
        <v>10</v>
      </c>
      <c r="BB14" s="121">
        <f t="shared" si="12"/>
        <v>12</v>
      </c>
      <c r="BC14" s="121">
        <f t="shared" si="13"/>
        <v>12</v>
      </c>
      <c r="BD14" s="101">
        <f t="shared" si="14"/>
        <v>17</v>
      </c>
      <c r="BE14" s="121">
        <f t="shared" si="15"/>
        <v>18</v>
      </c>
      <c r="BF14" s="121">
        <f t="shared" si="16"/>
        <v>14</v>
      </c>
      <c r="BG14" s="121">
        <f t="shared" si="17"/>
        <v>13</v>
      </c>
      <c r="BH14" s="121">
        <f t="shared" si="18"/>
        <v>12</v>
      </c>
      <c r="BI14" s="121">
        <f t="shared" si="19"/>
        <v>10</v>
      </c>
      <c r="BJ14" s="121">
        <f t="shared" si="20"/>
        <v>10</v>
      </c>
      <c r="BK14" s="121">
        <f t="shared" si="21"/>
        <v>11</v>
      </c>
      <c r="BL14" s="102">
        <f t="shared" si="31"/>
        <v>139</v>
      </c>
      <c r="BM14" s="101">
        <f t="shared" si="32"/>
        <v>10</v>
      </c>
      <c r="BN14" s="101">
        <f t="shared" si="33"/>
        <v>18</v>
      </c>
      <c r="BO14" s="103">
        <f t="shared" si="34"/>
        <v>111</v>
      </c>
      <c r="BQ14" s="168">
        <f t="shared" si="22"/>
        <v>30</v>
      </c>
      <c r="BR14" s="169">
        <f t="shared" si="23"/>
        <v>23</v>
      </c>
    </row>
    <row r="15" spans="1:70" ht="14.25">
      <c r="A15" s="104">
        <v>11</v>
      </c>
      <c r="B15" s="123" t="s">
        <v>185</v>
      </c>
      <c r="C15" s="123" t="s">
        <v>313</v>
      </c>
      <c r="D15" s="170"/>
      <c r="E15" s="105">
        <f t="shared" si="24"/>
        <v>1403.74</v>
      </c>
      <c r="F15" s="106">
        <f t="shared" si="25"/>
        <v>-18.260000000000005</v>
      </c>
      <c r="G15" s="107">
        <v>1422</v>
      </c>
      <c r="H15" s="108"/>
      <c r="I15" s="109">
        <f t="shared" si="26"/>
        <v>128.4545454545455</v>
      </c>
      <c r="J15" s="128">
        <f t="shared" si="27"/>
        <v>17</v>
      </c>
      <c r="K15" s="129">
        <v>12</v>
      </c>
      <c r="L15" s="110">
        <v>11</v>
      </c>
      <c r="M15" s="111">
        <f t="shared" si="28"/>
        <v>1293.5454545454545</v>
      </c>
      <c r="N15" s="109">
        <f t="shared" si="29"/>
        <v>132</v>
      </c>
      <c r="O15" s="112">
        <f t="shared" si="30"/>
        <v>109</v>
      </c>
      <c r="P15" s="113">
        <v>37</v>
      </c>
      <c r="Q15" s="114">
        <v>2</v>
      </c>
      <c r="R15" s="115">
        <v>24</v>
      </c>
      <c r="S15" s="116">
        <v>2</v>
      </c>
      <c r="T15" s="117">
        <v>25</v>
      </c>
      <c r="U15" s="118">
        <v>0</v>
      </c>
      <c r="V15" s="115">
        <v>15</v>
      </c>
      <c r="W15" s="118">
        <v>1</v>
      </c>
      <c r="X15" s="117">
        <v>14</v>
      </c>
      <c r="Y15" s="118">
        <v>2</v>
      </c>
      <c r="Z15" s="117">
        <v>49</v>
      </c>
      <c r="AA15" s="118">
        <v>1</v>
      </c>
      <c r="AB15" s="117">
        <v>5</v>
      </c>
      <c r="AC15" s="116">
        <v>0</v>
      </c>
      <c r="AD15" s="113">
        <v>8</v>
      </c>
      <c r="AE15" s="114">
        <v>0</v>
      </c>
      <c r="AF15" s="119">
        <v>33</v>
      </c>
      <c r="AG15" s="116">
        <v>2</v>
      </c>
      <c r="AH15" s="115">
        <v>30</v>
      </c>
      <c r="AI15" s="118">
        <v>2</v>
      </c>
      <c r="AJ15" s="115">
        <v>27</v>
      </c>
      <c r="AK15" s="118">
        <v>0</v>
      </c>
      <c r="AL15" s="95"/>
      <c r="AM15" s="132"/>
      <c r="AN15" s="95"/>
      <c r="AO15" s="120">
        <f t="shared" si="0"/>
        <v>1172</v>
      </c>
      <c r="AP15" s="101">
        <f t="shared" si="1"/>
        <v>1323</v>
      </c>
      <c r="AQ15" s="121">
        <f t="shared" si="2"/>
        <v>1308</v>
      </c>
      <c r="AR15" s="101">
        <f t="shared" si="3"/>
        <v>1374</v>
      </c>
      <c r="AS15" s="121">
        <f t="shared" si="4"/>
        <v>1379</v>
      </c>
      <c r="AT15" s="121">
        <f t="shared" si="5"/>
        <v>1000</v>
      </c>
      <c r="AU15" s="121">
        <f t="shared" si="6"/>
        <v>1494</v>
      </c>
      <c r="AV15" s="121">
        <f t="shared" si="7"/>
        <v>1446</v>
      </c>
      <c r="AW15" s="101">
        <f t="shared" si="8"/>
        <v>1207</v>
      </c>
      <c r="AX15" s="121">
        <f t="shared" si="9"/>
        <v>1238</v>
      </c>
      <c r="AY15" s="121">
        <f t="shared" si="10"/>
        <v>1288</v>
      </c>
      <c r="AZ15" s="59"/>
      <c r="BA15" s="122">
        <f t="shared" si="11"/>
        <v>8</v>
      </c>
      <c r="BB15" s="121">
        <f t="shared" si="12"/>
        <v>10</v>
      </c>
      <c r="BC15" s="121">
        <f t="shared" si="13"/>
        <v>13</v>
      </c>
      <c r="BD15" s="101">
        <f t="shared" si="14"/>
        <v>12</v>
      </c>
      <c r="BE15" s="121">
        <f t="shared" si="15"/>
        <v>13</v>
      </c>
      <c r="BF15" s="121">
        <f t="shared" si="16"/>
        <v>10</v>
      </c>
      <c r="BG15" s="121">
        <f t="shared" si="17"/>
        <v>15</v>
      </c>
      <c r="BH15" s="121">
        <f t="shared" si="18"/>
        <v>14</v>
      </c>
      <c r="BI15" s="121">
        <f t="shared" si="19"/>
        <v>11</v>
      </c>
      <c r="BJ15" s="121">
        <f t="shared" si="20"/>
        <v>12</v>
      </c>
      <c r="BK15" s="121">
        <f t="shared" si="21"/>
        <v>14</v>
      </c>
      <c r="BL15" s="102">
        <f t="shared" si="31"/>
        <v>132</v>
      </c>
      <c r="BM15" s="101">
        <f t="shared" si="32"/>
        <v>8</v>
      </c>
      <c r="BN15" s="101">
        <f t="shared" si="33"/>
        <v>15</v>
      </c>
      <c r="BO15" s="103">
        <f t="shared" si="34"/>
        <v>109</v>
      </c>
      <c r="BQ15" s="168">
        <f t="shared" si="22"/>
        <v>36</v>
      </c>
      <c r="BR15" s="169">
        <f t="shared" si="23"/>
        <v>17</v>
      </c>
    </row>
    <row r="16" spans="1:70" ht="14.25">
      <c r="A16" s="104">
        <v>12</v>
      </c>
      <c r="B16" s="123" t="s">
        <v>126</v>
      </c>
      <c r="C16" s="123" t="s">
        <v>274</v>
      </c>
      <c r="D16" s="170"/>
      <c r="E16" s="105">
        <f t="shared" si="24"/>
        <v>1378.56</v>
      </c>
      <c r="F16" s="106">
        <f t="shared" si="25"/>
        <v>-10.440000000000005</v>
      </c>
      <c r="G16" s="107">
        <v>1389</v>
      </c>
      <c r="H16" s="108"/>
      <c r="I16" s="109">
        <f t="shared" si="26"/>
        <v>2</v>
      </c>
      <c r="J16" s="128">
        <f t="shared" si="27"/>
        <v>30</v>
      </c>
      <c r="K16" s="129">
        <v>10</v>
      </c>
      <c r="L16" s="110">
        <v>11</v>
      </c>
      <c r="M16" s="111">
        <f t="shared" si="28"/>
        <v>1387</v>
      </c>
      <c r="N16" s="109">
        <f t="shared" si="29"/>
        <v>146</v>
      </c>
      <c r="O16" s="112">
        <f t="shared" si="30"/>
        <v>118</v>
      </c>
      <c r="P16" s="113">
        <v>38</v>
      </c>
      <c r="Q16" s="114">
        <v>2</v>
      </c>
      <c r="R16" s="115">
        <v>23</v>
      </c>
      <c r="S16" s="116">
        <v>0</v>
      </c>
      <c r="T16" s="117">
        <v>40</v>
      </c>
      <c r="U16" s="118">
        <v>2</v>
      </c>
      <c r="V16" s="115">
        <v>1</v>
      </c>
      <c r="W16" s="118">
        <v>2</v>
      </c>
      <c r="X16" s="117">
        <v>5</v>
      </c>
      <c r="Y16" s="118">
        <v>2</v>
      </c>
      <c r="Z16" s="117">
        <v>25</v>
      </c>
      <c r="AA16" s="118">
        <v>2</v>
      </c>
      <c r="AB16" s="117">
        <v>2</v>
      </c>
      <c r="AC16" s="116">
        <v>0</v>
      </c>
      <c r="AD16" s="113">
        <v>4</v>
      </c>
      <c r="AE16" s="114">
        <v>0</v>
      </c>
      <c r="AF16" s="119">
        <v>19</v>
      </c>
      <c r="AG16" s="116">
        <v>0</v>
      </c>
      <c r="AH16" s="115">
        <v>6</v>
      </c>
      <c r="AI16" s="118">
        <v>0</v>
      </c>
      <c r="AJ16" s="115">
        <v>39</v>
      </c>
      <c r="AK16" s="118">
        <v>0</v>
      </c>
      <c r="AL16" s="95"/>
      <c r="AM16" s="132"/>
      <c r="AN16" s="95"/>
      <c r="AO16" s="120">
        <f t="shared" si="0"/>
        <v>1164</v>
      </c>
      <c r="AP16" s="101">
        <f t="shared" si="1"/>
        <v>1327</v>
      </c>
      <c r="AQ16" s="121">
        <f t="shared" si="2"/>
        <v>1122</v>
      </c>
      <c r="AR16" s="101">
        <f t="shared" si="3"/>
        <v>1670</v>
      </c>
      <c r="AS16" s="121">
        <f t="shared" si="4"/>
        <v>1494</v>
      </c>
      <c r="AT16" s="121">
        <f t="shared" si="5"/>
        <v>1308</v>
      </c>
      <c r="AU16" s="121">
        <f t="shared" si="6"/>
        <v>1662</v>
      </c>
      <c r="AV16" s="121">
        <f t="shared" si="7"/>
        <v>1518</v>
      </c>
      <c r="AW16" s="101">
        <f t="shared" si="8"/>
        <v>1359</v>
      </c>
      <c r="AX16" s="121">
        <f t="shared" si="9"/>
        <v>1475</v>
      </c>
      <c r="AY16" s="121">
        <f t="shared" si="10"/>
        <v>1158</v>
      </c>
      <c r="AZ16" s="59"/>
      <c r="BA16" s="122">
        <f t="shared" si="11"/>
        <v>10</v>
      </c>
      <c r="BB16" s="121">
        <f t="shared" si="12"/>
        <v>12</v>
      </c>
      <c r="BC16" s="121">
        <f t="shared" si="13"/>
        <v>11</v>
      </c>
      <c r="BD16" s="101">
        <f t="shared" si="14"/>
        <v>14</v>
      </c>
      <c r="BE16" s="121">
        <f t="shared" si="15"/>
        <v>15</v>
      </c>
      <c r="BF16" s="121">
        <f t="shared" si="16"/>
        <v>13</v>
      </c>
      <c r="BG16" s="121">
        <f t="shared" si="17"/>
        <v>15</v>
      </c>
      <c r="BH16" s="121">
        <f t="shared" si="18"/>
        <v>18</v>
      </c>
      <c r="BI16" s="121">
        <f t="shared" si="19"/>
        <v>15</v>
      </c>
      <c r="BJ16" s="121">
        <f t="shared" si="20"/>
        <v>12</v>
      </c>
      <c r="BK16" s="121">
        <f t="shared" si="21"/>
        <v>11</v>
      </c>
      <c r="BL16" s="102">
        <f t="shared" si="31"/>
        <v>146</v>
      </c>
      <c r="BM16" s="101">
        <f t="shared" si="32"/>
        <v>10</v>
      </c>
      <c r="BN16" s="101">
        <f t="shared" si="33"/>
        <v>18</v>
      </c>
      <c r="BO16" s="103">
        <f t="shared" si="34"/>
        <v>118</v>
      </c>
      <c r="BQ16" s="168">
        <f t="shared" si="22"/>
        <v>23</v>
      </c>
      <c r="BR16" s="169">
        <f t="shared" si="23"/>
        <v>30</v>
      </c>
    </row>
    <row r="17" spans="1:70" ht="14.25">
      <c r="A17" s="104">
        <v>13</v>
      </c>
      <c r="B17" s="123" t="s">
        <v>177</v>
      </c>
      <c r="C17" s="123" t="s">
        <v>249</v>
      </c>
      <c r="D17" s="107"/>
      <c r="E17" s="105">
        <f t="shared" si="24"/>
        <v>1310</v>
      </c>
      <c r="F17" s="106">
        <f t="shared" si="25"/>
        <v>-73</v>
      </c>
      <c r="G17" s="107">
        <v>1383</v>
      </c>
      <c r="H17" s="108"/>
      <c r="I17" s="109">
        <f t="shared" si="26"/>
        <v>178.5454545454545</v>
      </c>
      <c r="J17" s="128">
        <f t="shared" si="27"/>
        <v>49</v>
      </c>
      <c r="K17" s="129">
        <v>7</v>
      </c>
      <c r="L17" s="110">
        <v>11</v>
      </c>
      <c r="M17" s="111">
        <f t="shared" si="28"/>
        <v>1204.4545454545455</v>
      </c>
      <c r="N17" s="109">
        <f t="shared" si="29"/>
        <v>118</v>
      </c>
      <c r="O17" s="112">
        <f t="shared" si="30"/>
        <v>95</v>
      </c>
      <c r="P17" s="113">
        <v>39</v>
      </c>
      <c r="Q17" s="114">
        <v>2</v>
      </c>
      <c r="R17" s="115">
        <v>26</v>
      </c>
      <c r="S17" s="116">
        <v>0</v>
      </c>
      <c r="T17" s="117">
        <v>31</v>
      </c>
      <c r="U17" s="118">
        <v>2</v>
      </c>
      <c r="V17" s="115">
        <v>41</v>
      </c>
      <c r="W17" s="118">
        <v>2</v>
      </c>
      <c r="X17" s="117">
        <v>25</v>
      </c>
      <c r="Y17" s="118">
        <v>0</v>
      </c>
      <c r="Z17" s="117">
        <v>5</v>
      </c>
      <c r="AA17" s="118">
        <v>0</v>
      </c>
      <c r="AB17" s="117">
        <v>9</v>
      </c>
      <c r="AC17" s="116">
        <v>0</v>
      </c>
      <c r="AD17" s="113">
        <v>33</v>
      </c>
      <c r="AE17" s="114">
        <v>0</v>
      </c>
      <c r="AF17" s="119">
        <v>51</v>
      </c>
      <c r="AG17" s="116">
        <v>0</v>
      </c>
      <c r="AH17" s="115">
        <v>43</v>
      </c>
      <c r="AI17" s="118">
        <v>0</v>
      </c>
      <c r="AJ17" s="115">
        <v>50</v>
      </c>
      <c r="AK17" s="118">
        <v>1</v>
      </c>
      <c r="AL17" s="95"/>
      <c r="AM17" s="132"/>
      <c r="AN17" s="95"/>
      <c r="AO17" s="120">
        <f t="shared" si="0"/>
        <v>1158</v>
      </c>
      <c r="AP17" s="101">
        <f t="shared" si="1"/>
        <v>1304</v>
      </c>
      <c r="AQ17" s="121">
        <f t="shared" si="2"/>
        <v>1237</v>
      </c>
      <c r="AR17" s="101">
        <f t="shared" si="3"/>
        <v>1072</v>
      </c>
      <c r="AS17" s="121">
        <f t="shared" si="4"/>
        <v>1308</v>
      </c>
      <c r="AT17" s="121">
        <f t="shared" si="5"/>
        <v>1494</v>
      </c>
      <c r="AU17" s="121">
        <f t="shared" si="6"/>
        <v>1430</v>
      </c>
      <c r="AV17" s="121">
        <f t="shared" si="7"/>
        <v>1207</v>
      </c>
      <c r="AW17" s="101">
        <f t="shared" si="8"/>
        <v>1000</v>
      </c>
      <c r="AX17" s="121">
        <f t="shared" si="9"/>
        <v>1039</v>
      </c>
      <c r="AY17" s="121">
        <f t="shared" si="10"/>
        <v>1000</v>
      </c>
      <c r="AZ17" s="59"/>
      <c r="BA17" s="122">
        <f t="shared" si="11"/>
        <v>11</v>
      </c>
      <c r="BB17" s="121">
        <f t="shared" si="12"/>
        <v>12</v>
      </c>
      <c r="BC17" s="121">
        <f t="shared" si="13"/>
        <v>10</v>
      </c>
      <c r="BD17" s="101">
        <f t="shared" si="14"/>
        <v>9</v>
      </c>
      <c r="BE17" s="121">
        <f t="shared" si="15"/>
        <v>13</v>
      </c>
      <c r="BF17" s="121">
        <f t="shared" si="16"/>
        <v>15</v>
      </c>
      <c r="BG17" s="121">
        <f t="shared" si="17"/>
        <v>11</v>
      </c>
      <c r="BH17" s="121">
        <f t="shared" si="18"/>
        <v>11</v>
      </c>
      <c r="BI17" s="121">
        <f t="shared" si="19"/>
        <v>10</v>
      </c>
      <c r="BJ17" s="121">
        <f t="shared" si="20"/>
        <v>8</v>
      </c>
      <c r="BK17" s="121">
        <f t="shared" si="21"/>
        <v>8</v>
      </c>
      <c r="BL17" s="102">
        <f t="shared" si="31"/>
        <v>118</v>
      </c>
      <c r="BM17" s="101">
        <f t="shared" si="32"/>
        <v>8</v>
      </c>
      <c r="BN17" s="101">
        <f t="shared" si="33"/>
        <v>15</v>
      </c>
      <c r="BO17" s="103">
        <f t="shared" si="34"/>
        <v>95</v>
      </c>
      <c r="BQ17" s="168">
        <f t="shared" si="22"/>
        <v>4</v>
      </c>
      <c r="BR17" s="169">
        <f t="shared" si="23"/>
        <v>49</v>
      </c>
    </row>
    <row r="18" spans="1:70" ht="14.25">
      <c r="A18" s="104">
        <v>14</v>
      </c>
      <c r="B18" s="123" t="s">
        <v>179</v>
      </c>
      <c r="C18" s="123" t="s">
        <v>152</v>
      </c>
      <c r="D18" s="107"/>
      <c r="E18" s="105">
        <f t="shared" si="24"/>
        <v>1383.02</v>
      </c>
      <c r="F18" s="106">
        <f t="shared" si="25"/>
        <v>4.0199999999999747</v>
      </c>
      <c r="G18" s="107">
        <v>1379</v>
      </c>
      <c r="H18" s="108"/>
      <c r="I18" s="109">
        <f t="shared" si="26"/>
        <v>72.63636363636374</v>
      </c>
      <c r="J18" s="128">
        <f t="shared" si="27"/>
        <v>14</v>
      </c>
      <c r="K18" s="129">
        <v>13</v>
      </c>
      <c r="L18" s="110">
        <v>11</v>
      </c>
      <c r="M18" s="111">
        <f t="shared" si="28"/>
        <v>1306.3636363636363</v>
      </c>
      <c r="N18" s="109">
        <f t="shared" si="29"/>
        <v>120</v>
      </c>
      <c r="O18" s="112">
        <f t="shared" si="30"/>
        <v>99</v>
      </c>
      <c r="P18" s="113">
        <v>40</v>
      </c>
      <c r="Q18" s="114">
        <v>2</v>
      </c>
      <c r="R18" s="115">
        <v>25</v>
      </c>
      <c r="S18" s="116">
        <v>0</v>
      </c>
      <c r="T18" s="117">
        <v>34</v>
      </c>
      <c r="U18" s="118">
        <v>1</v>
      </c>
      <c r="V18" s="115">
        <v>28</v>
      </c>
      <c r="W18" s="118">
        <v>2</v>
      </c>
      <c r="X18" s="117">
        <v>11</v>
      </c>
      <c r="Y18" s="118">
        <v>0</v>
      </c>
      <c r="Z18" s="117">
        <v>9</v>
      </c>
      <c r="AA18" s="118">
        <v>1</v>
      </c>
      <c r="AB18" s="117">
        <v>18</v>
      </c>
      <c r="AC18" s="116">
        <v>2</v>
      </c>
      <c r="AD18" s="113">
        <v>15</v>
      </c>
      <c r="AE18" s="114">
        <v>1</v>
      </c>
      <c r="AF18" s="119">
        <v>23</v>
      </c>
      <c r="AG18" s="116">
        <v>1</v>
      </c>
      <c r="AH18" s="115">
        <v>32</v>
      </c>
      <c r="AI18" s="118">
        <v>1</v>
      </c>
      <c r="AJ18" s="115">
        <v>22</v>
      </c>
      <c r="AK18" s="118">
        <v>2</v>
      </c>
      <c r="AL18" s="95"/>
      <c r="AM18" s="132"/>
      <c r="AN18" s="95"/>
      <c r="AO18" s="120">
        <f t="shared" si="0"/>
        <v>1122</v>
      </c>
      <c r="AP18" s="101">
        <f t="shared" si="1"/>
        <v>1308</v>
      </c>
      <c r="AQ18" s="121">
        <f t="shared" si="2"/>
        <v>1194</v>
      </c>
      <c r="AR18" s="101">
        <f t="shared" si="3"/>
        <v>1271</v>
      </c>
      <c r="AS18" s="121">
        <f t="shared" si="4"/>
        <v>1422</v>
      </c>
      <c r="AT18" s="121">
        <f t="shared" si="5"/>
        <v>1430</v>
      </c>
      <c r="AU18" s="121">
        <f t="shared" si="6"/>
        <v>1364</v>
      </c>
      <c r="AV18" s="121">
        <f t="shared" si="7"/>
        <v>1374</v>
      </c>
      <c r="AW18" s="101">
        <f t="shared" si="8"/>
        <v>1327</v>
      </c>
      <c r="AX18" s="121">
        <f t="shared" si="9"/>
        <v>1213</v>
      </c>
      <c r="AY18" s="121">
        <f t="shared" si="10"/>
        <v>1345</v>
      </c>
      <c r="AZ18" s="59"/>
      <c r="BA18" s="122">
        <f t="shared" si="11"/>
        <v>11</v>
      </c>
      <c r="BB18" s="121">
        <f t="shared" si="12"/>
        <v>13</v>
      </c>
      <c r="BC18" s="121">
        <f t="shared" si="13"/>
        <v>9</v>
      </c>
      <c r="BD18" s="101">
        <f t="shared" si="14"/>
        <v>8</v>
      </c>
      <c r="BE18" s="121">
        <f t="shared" si="15"/>
        <v>12</v>
      </c>
      <c r="BF18" s="121">
        <f t="shared" si="16"/>
        <v>11</v>
      </c>
      <c r="BG18" s="121">
        <f t="shared" si="17"/>
        <v>9</v>
      </c>
      <c r="BH18" s="121">
        <f t="shared" si="18"/>
        <v>12</v>
      </c>
      <c r="BI18" s="121">
        <f t="shared" si="19"/>
        <v>12</v>
      </c>
      <c r="BJ18" s="121">
        <f t="shared" si="20"/>
        <v>12</v>
      </c>
      <c r="BK18" s="121">
        <f t="shared" si="21"/>
        <v>11</v>
      </c>
      <c r="BL18" s="102">
        <f t="shared" si="31"/>
        <v>120</v>
      </c>
      <c r="BM18" s="101">
        <f t="shared" si="32"/>
        <v>8</v>
      </c>
      <c r="BN18" s="101">
        <f t="shared" si="33"/>
        <v>13</v>
      </c>
      <c r="BO18" s="103">
        <f t="shared" si="34"/>
        <v>99</v>
      </c>
      <c r="BQ18" s="168">
        <f t="shared" si="22"/>
        <v>39</v>
      </c>
      <c r="BR18" s="169">
        <f t="shared" si="23"/>
        <v>14</v>
      </c>
    </row>
    <row r="19" spans="1:70" ht="14.25">
      <c r="A19" s="104">
        <v>15</v>
      </c>
      <c r="B19" s="123" t="s">
        <v>120</v>
      </c>
      <c r="C19" s="123" t="s">
        <v>281</v>
      </c>
      <c r="D19" s="107"/>
      <c r="E19" s="105">
        <f t="shared" si="24"/>
        <v>1358.7</v>
      </c>
      <c r="F19" s="106">
        <f t="shared" si="25"/>
        <v>-15.299999999999994</v>
      </c>
      <c r="G19" s="107">
        <v>1374</v>
      </c>
      <c r="H19" s="108"/>
      <c r="I19" s="109">
        <f t="shared" si="26"/>
        <v>115</v>
      </c>
      <c r="J19" s="128">
        <f t="shared" si="27"/>
        <v>18</v>
      </c>
      <c r="K19" s="129">
        <v>12</v>
      </c>
      <c r="L19" s="110">
        <v>11</v>
      </c>
      <c r="M19" s="111">
        <f t="shared" si="28"/>
        <v>1259</v>
      </c>
      <c r="N19" s="109">
        <f t="shared" si="29"/>
        <v>131</v>
      </c>
      <c r="O19" s="112">
        <f t="shared" si="30"/>
        <v>109</v>
      </c>
      <c r="P19" s="113">
        <v>41</v>
      </c>
      <c r="Q19" s="114">
        <v>0</v>
      </c>
      <c r="R19" s="115">
        <v>45</v>
      </c>
      <c r="S19" s="116">
        <v>2</v>
      </c>
      <c r="T19" s="117">
        <v>35</v>
      </c>
      <c r="U19" s="118">
        <v>2</v>
      </c>
      <c r="V19" s="115">
        <v>11</v>
      </c>
      <c r="W19" s="118">
        <v>1</v>
      </c>
      <c r="X19" s="117">
        <v>17</v>
      </c>
      <c r="Y19" s="118">
        <v>2</v>
      </c>
      <c r="Z19" s="117">
        <v>16</v>
      </c>
      <c r="AA19" s="118">
        <v>1</v>
      </c>
      <c r="AB19" s="117">
        <v>25</v>
      </c>
      <c r="AC19" s="116">
        <v>0</v>
      </c>
      <c r="AD19" s="113">
        <v>14</v>
      </c>
      <c r="AE19" s="114">
        <v>1</v>
      </c>
      <c r="AF19" s="119">
        <v>30</v>
      </c>
      <c r="AG19" s="116">
        <v>1</v>
      </c>
      <c r="AH19" s="115">
        <v>27</v>
      </c>
      <c r="AI19" s="118">
        <v>0</v>
      </c>
      <c r="AJ19" s="115">
        <v>36</v>
      </c>
      <c r="AK19" s="118">
        <v>2</v>
      </c>
      <c r="AL19" s="95"/>
      <c r="AM19" s="132"/>
      <c r="AN19" s="95"/>
      <c r="AO19" s="120">
        <f t="shared" si="0"/>
        <v>1072</v>
      </c>
      <c r="AP19" s="101">
        <f t="shared" si="1"/>
        <v>1029</v>
      </c>
      <c r="AQ19" s="121">
        <f t="shared" si="2"/>
        <v>1186</v>
      </c>
      <c r="AR19" s="101">
        <f t="shared" si="3"/>
        <v>1422</v>
      </c>
      <c r="AS19" s="121">
        <f t="shared" si="4"/>
        <v>1372</v>
      </c>
      <c r="AT19" s="121">
        <f t="shared" si="5"/>
        <v>1373</v>
      </c>
      <c r="AU19" s="121">
        <f t="shared" si="6"/>
        <v>1308</v>
      </c>
      <c r="AV19" s="121">
        <f t="shared" si="7"/>
        <v>1379</v>
      </c>
      <c r="AW19" s="101">
        <f t="shared" si="8"/>
        <v>1238</v>
      </c>
      <c r="AX19" s="121">
        <f t="shared" si="9"/>
        <v>1288</v>
      </c>
      <c r="AY19" s="121">
        <f t="shared" si="10"/>
        <v>1182</v>
      </c>
      <c r="AZ19" s="59"/>
      <c r="BA19" s="122">
        <f t="shared" si="11"/>
        <v>9</v>
      </c>
      <c r="BB19" s="121">
        <f t="shared" si="12"/>
        <v>5</v>
      </c>
      <c r="BC19" s="121">
        <f t="shared" si="13"/>
        <v>13</v>
      </c>
      <c r="BD19" s="101">
        <f t="shared" si="14"/>
        <v>12</v>
      </c>
      <c r="BE19" s="121">
        <f t="shared" si="15"/>
        <v>13</v>
      </c>
      <c r="BF19" s="121">
        <f t="shared" si="16"/>
        <v>17</v>
      </c>
      <c r="BG19" s="121">
        <f t="shared" si="17"/>
        <v>13</v>
      </c>
      <c r="BH19" s="121">
        <f t="shared" si="18"/>
        <v>13</v>
      </c>
      <c r="BI19" s="121">
        <f t="shared" si="19"/>
        <v>12</v>
      </c>
      <c r="BJ19" s="121">
        <f t="shared" si="20"/>
        <v>14</v>
      </c>
      <c r="BK19" s="121">
        <f t="shared" si="21"/>
        <v>10</v>
      </c>
      <c r="BL19" s="102">
        <f t="shared" si="31"/>
        <v>131</v>
      </c>
      <c r="BM19" s="101">
        <f t="shared" si="32"/>
        <v>5</v>
      </c>
      <c r="BN19" s="101">
        <f t="shared" si="33"/>
        <v>17</v>
      </c>
      <c r="BO19" s="103">
        <f t="shared" si="34"/>
        <v>109</v>
      </c>
      <c r="BQ19" s="168">
        <f t="shared" si="22"/>
        <v>34</v>
      </c>
      <c r="BR19" s="169">
        <f t="shared" si="23"/>
        <v>18</v>
      </c>
    </row>
    <row r="20" spans="1:70" ht="14.25">
      <c r="A20" s="104">
        <v>16</v>
      </c>
      <c r="B20" s="123" t="s">
        <v>314</v>
      </c>
      <c r="C20" s="123" t="s">
        <v>310</v>
      </c>
      <c r="D20" s="107"/>
      <c r="E20" s="105">
        <f t="shared" si="24"/>
        <v>1428.08</v>
      </c>
      <c r="F20" s="106">
        <f t="shared" si="25"/>
        <v>55.080000000000027</v>
      </c>
      <c r="G20" s="107">
        <v>1373</v>
      </c>
      <c r="H20" s="108"/>
      <c r="I20" s="109">
        <f t="shared" si="26"/>
        <v>22.36363636363626</v>
      </c>
      <c r="J20" s="128">
        <f t="shared" si="27"/>
        <v>2</v>
      </c>
      <c r="K20" s="129">
        <v>17</v>
      </c>
      <c r="L20" s="110">
        <v>11</v>
      </c>
      <c r="M20" s="111">
        <f t="shared" si="28"/>
        <v>1350.6363636363637</v>
      </c>
      <c r="N20" s="109">
        <f t="shared" si="29"/>
        <v>134</v>
      </c>
      <c r="O20" s="112">
        <f t="shared" si="30"/>
        <v>108</v>
      </c>
      <c r="P20" s="113">
        <v>42</v>
      </c>
      <c r="Q20" s="114">
        <v>2</v>
      </c>
      <c r="R20" s="115">
        <v>32</v>
      </c>
      <c r="S20" s="116">
        <v>1</v>
      </c>
      <c r="T20" s="117">
        <v>36</v>
      </c>
      <c r="U20" s="118">
        <v>2</v>
      </c>
      <c r="V20" s="115">
        <v>10</v>
      </c>
      <c r="W20" s="118">
        <v>0</v>
      </c>
      <c r="X20" s="117">
        <v>9</v>
      </c>
      <c r="Y20" s="118">
        <v>2</v>
      </c>
      <c r="Z20" s="117">
        <v>15</v>
      </c>
      <c r="AA20" s="118">
        <v>1</v>
      </c>
      <c r="AB20" s="117">
        <v>4</v>
      </c>
      <c r="AC20" s="116">
        <v>1</v>
      </c>
      <c r="AD20" s="113">
        <v>49</v>
      </c>
      <c r="AE20" s="114">
        <v>2</v>
      </c>
      <c r="AF20" s="119">
        <v>1</v>
      </c>
      <c r="AG20" s="116">
        <v>2</v>
      </c>
      <c r="AH20" s="115">
        <v>2</v>
      </c>
      <c r="AI20" s="118">
        <v>2</v>
      </c>
      <c r="AJ20" s="115">
        <v>25</v>
      </c>
      <c r="AK20" s="118">
        <v>2</v>
      </c>
      <c r="AL20" s="95"/>
      <c r="AM20" s="132"/>
      <c r="AN20" s="95"/>
      <c r="AO20" s="120">
        <f t="shared" si="0"/>
        <v>1071</v>
      </c>
      <c r="AP20" s="101">
        <f t="shared" si="1"/>
        <v>1213</v>
      </c>
      <c r="AQ20" s="121">
        <f t="shared" si="2"/>
        <v>1182</v>
      </c>
      <c r="AR20" s="101">
        <f t="shared" si="3"/>
        <v>1429</v>
      </c>
      <c r="AS20" s="121">
        <f t="shared" si="4"/>
        <v>1430</v>
      </c>
      <c r="AT20" s="121">
        <f t="shared" si="5"/>
        <v>1374</v>
      </c>
      <c r="AU20" s="121">
        <f t="shared" si="6"/>
        <v>1518</v>
      </c>
      <c r="AV20" s="121">
        <f t="shared" si="7"/>
        <v>1000</v>
      </c>
      <c r="AW20" s="101">
        <f t="shared" si="8"/>
        <v>1670</v>
      </c>
      <c r="AX20" s="121">
        <f t="shared" si="9"/>
        <v>1662</v>
      </c>
      <c r="AY20" s="121">
        <f t="shared" si="10"/>
        <v>1308</v>
      </c>
      <c r="AZ20" s="59"/>
      <c r="BA20" s="122">
        <f t="shared" si="11"/>
        <v>8</v>
      </c>
      <c r="BB20" s="121">
        <f t="shared" si="12"/>
        <v>12</v>
      </c>
      <c r="BC20" s="121">
        <f t="shared" si="13"/>
        <v>10</v>
      </c>
      <c r="BD20" s="101">
        <f t="shared" si="14"/>
        <v>11</v>
      </c>
      <c r="BE20" s="121">
        <f t="shared" si="15"/>
        <v>11</v>
      </c>
      <c r="BF20" s="121">
        <f t="shared" si="16"/>
        <v>12</v>
      </c>
      <c r="BG20" s="121">
        <f t="shared" si="17"/>
        <v>18</v>
      </c>
      <c r="BH20" s="121">
        <f t="shared" si="18"/>
        <v>10</v>
      </c>
      <c r="BI20" s="121">
        <f t="shared" si="19"/>
        <v>14</v>
      </c>
      <c r="BJ20" s="121">
        <f t="shared" si="20"/>
        <v>15</v>
      </c>
      <c r="BK20" s="121">
        <f t="shared" si="21"/>
        <v>13</v>
      </c>
      <c r="BL20" s="102">
        <f t="shared" si="31"/>
        <v>134</v>
      </c>
      <c r="BM20" s="101">
        <f t="shared" si="32"/>
        <v>8</v>
      </c>
      <c r="BN20" s="101">
        <f t="shared" si="33"/>
        <v>18</v>
      </c>
      <c r="BO20" s="103">
        <f t="shared" si="34"/>
        <v>108</v>
      </c>
      <c r="BQ20" s="168">
        <f t="shared" si="22"/>
        <v>51</v>
      </c>
      <c r="BR20" s="169">
        <f t="shared" si="23"/>
        <v>2</v>
      </c>
    </row>
    <row r="21" spans="1:70" ht="14.25">
      <c r="A21" s="104">
        <v>17</v>
      </c>
      <c r="B21" s="123" t="s">
        <v>182</v>
      </c>
      <c r="C21" s="123" t="s">
        <v>169</v>
      </c>
      <c r="D21" s="107"/>
      <c r="E21" s="105">
        <f t="shared" si="24"/>
        <v>1386.8600000000001</v>
      </c>
      <c r="F21" s="106">
        <f t="shared" si="25"/>
        <v>14.860000000000024</v>
      </c>
      <c r="G21" s="126">
        <v>1372</v>
      </c>
      <c r="H21" s="108"/>
      <c r="I21" s="109">
        <f t="shared" si="26"/>
        <v>23.36363636363626</v>
      </c>
      <c r="J21" s="128">
        <f t="shared" si="27"/>
        <v>12</v>
      </c>
      <c r="K21" s="129">
        <v>13</v>
      </c>
      <c r="L21" s="110">
        <v>11</v>
      </c>
      <c r="M21" s="111">
        <f t="shared" si="28"/>
        <v>1348.6363636363637</v>
      </c>
      <c r="N21" s="109">
        <f t="shared" si="29"/>
        <v>134</v>
      </c>
      <c r="O21" s="112">
        <f t="shared" si="30"/>
        <v>108</v>
      </c>
      <c r="P21" s="113">
        <v>43</v>
      </c>
      <c r="Q21" s="114">
        <v>2</v>
      </c>
      <c r="R21" s="115">
        <v>29</v>
      </c>
      <c r="S21" s="116">
        <v>2</v>
      </c>
      <c r="T21" s="117">
        <v>26</v>
      </c>
      <c r="U21" s="118">
        <v>1</v>
      </c>
      <c r="V21" s="115">
        <v>4</v>
      </c>
      <c r="W21" s="118">
        <v>0</v>
      </c>
      <c r="X21" s="117">
        <v>15</v>
      </c>
      <c r="Y21" s="118">
        <v>0</v>
      </c>
      <c r="Z21" s="117">
        <v>37</v>
      </c>
      <c r="AA21" s="118">
        <v>2</v>
      </c>
      <c r="AB21" s="117">
        <v>10</v>
      </c>
      <c r="AC21" s="116">
        <v>2</v>
      </c>
      <c r="AD21" s="113">
        <v>35</v>
      </c>
      <c r="AE21" s="114">
        <v>2</v>
      </c>
      <c r="AF21" s="119">
        <v>8</v>
      </c>
      <c r="AG21" s="116">
        <v>0</v>
      </c>
      <c r="AH21" s="115">
        <v>1</v>
      </c>
      <c r="AI21" s="118">
        <v>2</v>
      </c>
      <c r="AJ21" s="115">
        <v>7</v>
      </c>
      <c r="AK21" s="118">
        <v>0</v>
      </c>
      <c r="AL21" s="95"/>
      <c r="AM21" s="132"/>
      <c r="AN21" s="95"/>
      <c r="AO21" s="120">
        <f t="shared" si="0"/>
        <v>1039</v>
      </c>
      <c r="AP21" s="101">
        <f t="shared" si="1"/>
        <v>1245</v>
      </c>
      <c r="AQ21" s="121">
        <f t="shared" si="2"/>
        <v>1304</v>
      </c>
      <c r="AR21" s="101">
        <f t="shared" si="3"/>
        <v>1518</v>
      </c>
      <c r="AS21" s="121">
        <f t="shared" si="4"/>
        <v>1374</v>
      </c>
      <c r="AT21" s="121">
        <f t="shared" si="5"/>
        <v>1172</v>
      </c>
      <c r="AU21" s="121">
        <f t="shared" si="6"/>
        <v>1429</v>
      </c>
      <c r="AV21" s="121">
        <f t="shared" si="7"/>
        <v>1186</v>
      </c>
      <c r="AW21" s="101">
        <f t="shared" si="8"/>
        <v>1446</v>
      </c>
      <c r="AX21" s="121">
        <f t="shared" si="9"/>
        <v>1670</v>
      </c>
      <c r="AY21" s="121">
        <f t="shared" si="10"/>
        <v>1452</v>
      </c>
      <c r="AZ21" s="59"/>
      <c r="BA21" s="122">
        <f t="shared" si="11"/>
        <v>8</v>
      </c>
      <c r="BB21" s="121">
        <f t="shared" si="12"/>
        <v>9</v>
      </c>
      <c r="BC21" s="121">
        <f t="shared" si="13"/>
        <v>12</v>
      </c>
      <c r="BD21" s="101">
        <f t="shared" si="14"/>
        <v>18</v>
      </c>
      <c r="BE21" s="121">
        <f t="shared" si="15"/>
        <v>12</v>
      </c>
      <c r="BF21" s="121">
        <f t="shared" si="16"/>
        <v>8</v>
      </c>
      <c r="BG21" s="121">
        <f t="shared" si="17"/>
        <v>11</v>
      </c>
      <c r="BH21" s="121">
        <f t="shared" si="18"/>
        <v>13</v>
      </c>
      <c r="BI21" s="121">
        <f t="shared" si="19"/>
        <v>14</v>
      </c>
      <c r="BJ21" s="121">
        <f t="shared" si="20"/>
        <v>14</v>
      </c>
      <c r="BK21" s="121">
        <f t="shared" si="21"/>
        <v>15</v>
      </c>
      <c r="BL21" s="102">
        <f t="shared" si="31"/>
        <v>134</v>
      </c>
      <c r="BM21" s="101">
        <f t="shared" si="32"/>
        <v>8</v>
      </c>
      <c r="BN21" s="101">
        <f t="shared" si="33"/>
        <v>18</v>
      </c>
      <c r="BO21" s="103">
        <f t="shared" si="34"/>
        <v>108</v>
      </c>
      <c r="BQ21" s="168">
        <f t="shared" si="22"/>
        <v>41</v>
      </c>
      <c r="BR21" s="169">
        <f t="shared" si="23"/>
        <v>12</v>
      </c>
    </row>
    <row r="22" spans="1:70" ht="14.25">
      <c r="A22" s="104">
        <v>18</v>
      </c>
      <c r="B22" s="123" t="s">
        <v>188</v>
      </c>
      <c r="C22" s="123" t="s">
        <v>169</v>
      </c>
      <c r="D22" s="107"/>
      <c r="E22" s="105">
        <f t="shared" si="24"/>
        <v>1311</v>
      </c>
      <c r="F22" s="106">
        <f t="shared" si="25"/>
        <v>-53.000000000000007</v>
      </c>
      <c r="G22" s="107">
        <v>1364</v>
      </c>
      <c r="H22" s="108"/>
      <c r="I22" s="109">
        <f t="shared" si="26"/>
        <v>239.81818181818176</v>
      </c>
      <c r="J22" s="128">
        <f t="shared" si="27"/>
        <v>42</v>
      </c>
      <c r="K22" s="129">
        <v>9</v>
      </c>
      <c r="L22" s="110">
        <v>11</v>
      </c>
      <c r="M22" s="111">
        <f t="shared" si="28"/>
        <v>1124.1818181818182</v>
      </c>
      <c r="N22" s="109">
        <f t="shared" si="29"/>
        <v>103</v>
      </c>
      <c r="O22" s="112">
        <f t="shared" si="30"/>
        <v>84</v>
      </c>
      <c r="P22" s="113">
        <v>44</v>
      </c>
      <c r="Q22" s="114">
        <v>1</v>
      </c>
      <c r="R22" s="115">
        <v>36</v>
      </c>
      <c r="S22" s="116">
        <v>0</v>
      </c>
      <c r="T22" s="117">
        <v>42</v>
      </c>
      <c r="U22" s="118">
        <v>1</v>
      </c>
      <c r="V22" s="115">
        <v>32</v>
      </c>
      <c r="W22" s="118">
        <v>1</v>
      </c>
      <c r="X22" s="117">
        <v>28</v>
      </c>
      <c r="Y22" s="118">
        <v>0</v>
      </c>
      <c r="Z22" s="117">
        <v>50</v>
      </c>
      <c r="AA22" s="118">
        <v>2</v>
      </c>
      <c r="AB22" s="117">
        <v>14</v>
      </c>
      <c r="AC22" s="116">
        <v>0</v>
      </c>
      <c r="AD22" s="113">
        <v>46</v>
      </c>
      <c r="AE22" s="114">
        <v>1</v>
      </c>
      <c r="AF22" s="119">
        <v>41</v>
      </c>
      <c r="AG22" s="116">
        <v>1</v>
      </c>
      <c r="AH22" s="115">
        <v>40</v>
      </c>
      <c r="AI22" s="118">
        <v>0</v>
      </c>
      <c r="AJ22" s="115">
        <v>52</v>
      </c>
      <c r="AK22" s="118">
        <v>2</v>
      </c>
      <c r="AL22" s="95"/>
      <c r="AM22" s="132"/>
      <c r="AN22" s="95"/>
      <c r="AO22" s="120">
        <f t="shared" si="0"/>
        <v>1031</v>
      </c>
      <c r="AP22" s="101">
        <f t="shared" si="1"/>
        <v>1182</v>
      </c>
      <c r="AQ22" s="121">
        <f t="shared" si="2"/>
        <v>1071</v>
      </c>
      <c r="AR22" s="101">
        <f t="shared" si="3"/>
        <v>1213</v>
      </c>
      <c r="AS22" s="121">
        <f t="shared" si="4"/>
        <v>1271</v>
      </c>
      <c r="AT22" s="121">
        <f t="shared" si="5"/>
        <v>1000</v>
      </c>
      <c r="AU22" s="121">
        <f t="shared" si="6"/>
        <v>1379</v>
      </c>
      <c r="AV22" s="121">
        <f t="shared" si="7"/>
        <v>1025</v>
      </c>
      <c r="AW22" s="101">
        <f t="shared" si="8"/>
        <v>1072</v>
      </c>
      <c r="AX22" s="121">
        <f t="shared" si="9"/>
        <v>1122</v>
      </c>
      <c r="AY22" s="121">
        <f t="shared" si="10"/>
        <v>1000</v>
      </c>
      <c r="AZ22" s="59"/>
      <c r="BA22" s="122">
        <f t="shared" si="11"/>
        <v>9</v>
      </c>
      <c r="BB22" s="121">
        <f t="shared" si="12"/>
        <v>10</v>
      </c>
      <c r="BC22" s="121">
        <f t="shared" si="13"/>
        <v>8</v>
      </c>
      <c r="BD22" s="101">
        <f t="shared" si="14"/>
        <v>12</v>
      </c>
      <c r="BE22" s="121">
        <f t="shared" si="15"/>
        <v>8</v>
      </c>
      <c r="BF22" s="121">
        <f t="shared" si="16"/>
        <v>8</v>
      </c>
      <c r="BG22" s="121">
        <f t="shared" si="17"/>
        <v>13</v>
      </c>
      <c r="BH22" s="121">
        <f t="shared" si="18"/>
        <v>9</v>
      </c>
      <c r="BI22" s="121">
        <f t="shared" si="19"/>
        <v>9</v>
      </c>
      <c r="BJ22" s="121">
        <f t="shared" si="20"/>
        <v>11</v>
      </c>
      <c r="BK22" s="121">
        <f t="shared" si="21"/>
        <v>6</v>
      </c>
      <c r="BL22" s="102">
        <f t="shared" si="31"/>
        <v>103</v>
      </c>
      <c r="BM22" s="101">
        <f t="shared" si="32"/>
        <v>6</v>
      </c>
      <c r="BN22" s="101">
        <f t="shared" si="33"/>
        <v>13</v>
      </c>
      <c r="BO22" s="103">
        <f t="shared" si="34"/>
        <v>84</v>
      </c>
      <c r="BQ22" s="168">
        <f t="shared" si="22"/>
        <v>11</v>
      </c>
      <c r="BR22" s="169">
        <f t="shared" si="23"/>
        <v>42</v>
      </c>
    </row>
    <row r="23" spans="1:70" ht="14.25">
      <c r="A23" s="104">
        <v>19</v>
      </c>
      <c r="B23" s="123" t="s">
        <v>121</v>
      </c>
      <c r="C23" s="123" t="s">
        <v>315</v>
      </c>
      <c r="D23" s="107"/>
      <c r="E23" s="105">
        <f t="shared" si="24"/>
        <v>1384.64</v>
      </c>
      <c r="F23" s="106">
        <f t="shared" si="25"/>
        <v>25.64</v>
      </c>
      <c r="G23" s="107">
        <v>1359</v>
      </c>
      <c r="H23" s="108"/>
      <c r="I23" s="109">
        <f t="shared" si="26"/>
        <v>65.272727272727252</v>
      </c>
      <c r="J23" s="128">
        <f t="shared" si="27"/>
        <v>5</v>
      </c>
      <c r="K23" s="129">
        <v>15</v>
      </c>
      <c r="L23" s="110">
        <v>11</v>
      </c>
      <c r="M23" s="111">
        <f t="shared" si="28"/>
        <v>1293.7272727272727</v>
      </c>
      <c r="N23" s="109">
        <f t="shared" si="29"/>
        <v>130</v>
      </c>
      <c r="O23" s="112">
        <f t="shared" si="30"/>
        <v>107</v>
      </c>
      <c r="P23" s="113">
        <v>45</v>
      </c>
      <c r="Q23" s="114">
        <v>2</v>
      </c>
      <c r="R23" s="115">
        <v>41</v>
      </c>
      <c r="S23" s="116">
        <v>1</v>
      </c>
      <c r="T23" s="117">
        <v>4</v>
      </c>
      <c r="U23" s="118">
        <v>0</v>
      </c>
      <c r="V23" s="115">
        <v>27</v>
      </c>
      <c r="W23" s="118">
        <v>0</v>
      </c>
      <c r="X23" s="117">
        <v>8</v>
      </c>
      <c r="Y23" s="118">
        <v>1</v>
      </c>
      <c r="Z23" s="117">
        <v>39</v>
      </c>
      <c r="AA23" s="118">
        <v>2</v>
      </c>
      <c r="AB23" s="117">
        <v>29</v>
      </c>
      <c r="AC23" s="116">
        <v>2</v>
      </c>
      <c r="AD23" s="113">
        <v>30</v>
      </c>
      <c r="AE23" s="114">
        <v>1</v>
      </c>
      <c r="AF23" s="119">
        <v>12</v>
      </c>
      <c r="AG23" s="116">
        <v>2</v>
      </c>
      <c r="AH23" s="115">
        <v>35</v>
      </c>
      <c r="AI23" s="118">
        <v>2</v>
      </c>
      <c r="AJ23" s="115">
        <v>2</v>
      </c>
      <c r="AK23" s="118">
        <v>2</v>
      </c>
      <c r="AL23" s="95"/>
      <c r="AM23" s="132"/>
      <c r="AN23" s="95"/>
      <c r="AO23" s="120">
        <f t="shared" si="0"/>
        <v>1029</v>
      </c>
      <c r="AP23" s="101">
        <f t="shared" si="1"/>
        <v>1072</v>
      </c>
      <c r="AQ23" s="121">
        <f t="shared" si="2"/>
        <v>1518</v>
      </c>
      <c r="AR23" s="101">
        <f t="shared" si="3"/>
        <v>1288</v>
      </c>
      <c r="AS23" s="121">
        <f t="shared" si="4"/>
        <v>1446</v>
      </c>
      <c r="AT23" s="121">
        <f t="shared" si="5"/>
        <v>1158</v>
      </c>
      <c r="AU23" s="121">
        <f t="shared" si="6"/>
        <v>1245</v>
      </c>
      <c r="AV23" s="121">
        <f t="shared" si="7"/>
        <v>1238</v>
      </c>
      <c r="AW23" s="101">
        <f t="shared" si="8"/>
        <v>1389</v>
      </c>
      <c r="AX23" s="121">
        <f t="shared" si="9"/>
        <v>1186</v>
      </c>
      <c r="AY23" s="121">
        <f t="shared" si="10"/>
        <v>1662</v>
      </c>
      <c r="AZ23" s="59"/>
      <c r="BA23" s="122">
        <f t="shared" si="11"/>
        <v>5</v>
      </c>
      <c r="BB23" s="121">
        <f t="shared" si="12"/>
        <v>9</v>
      </c>
      <c r="BC23" s="121">
        <f t="shared" si="13"/>
        <v>18</v>
      </c>
      <c r="BD23" s="101">
        <f t="shared" si="14"/>
        <v>14</v>
      </c>
      <c r="BE23" s="121">
        <f t="shared" si="15"/>
        <v>14</v>
      </c>
      <c r="BF23" s="121">
        <f t="shared" si="16"/>
        <v>11</v>
      </c>
      <c r="BG23" s="121">
        <f t="shared" si="17"/>
        <v>9</v>
      </c>
      <c r="BH23" s="121">
        <f t="shared" si="18"/>
        <v>12</v>
      </c>
      <c r="BI23" s="121">
        <f t="shared" si="19"/>
        <v>10</v>
      </c>
      <c r="BJ23" s="121">
        <f t="shared" si="20"/>
        <v>13</v>
      </c>
      <c r="BK23" s="121">
        <f t="shared" si="21"/>
        <v>15</v>
      </c>
      <c r="BL23" s="102">
        <f t="shared" si="31"/>
        <v>130</v>
      </c>
      <c r="BM23" s="101">
        <f t="shared" si="32"/>
        <v>5</v>
      </c>
      <c r="BN23" s="101">
        <f t="shared" si="33"/>
        <v>18</v>
      </c>
      <c r="BO23" s="103">
        <f t="shared" si="34"/>
        <v>107</v>
      </c>
      <c r="BQ23" s="168">
        <f t="shared" si="22"/>
        <v>48</v>
      </c>
      <c r="BR23" s="169">
        <f t="shared" si="23"/>
        <v>5</v>
      </c>
    </row>
    <row r="24" spans="1:70" ht="14.25">
      <c r="A24" s="104">
        <v>20</v>
      </c>
      <c r="B24" s="123" t="s">
        <v>316</v>
      </c>
      <c r="C24" s="123" t="s">
        <v>251</v>
      </c>
      <c r="D24" s="107"/>
      <c r="E24" s="105">
        <f t="shared" si="24"/>
        <v>1351.46</v>
      </c>
      <c r="F24" s="106">
        <f t="shared" si="25"/>
        <v>-5.5400000000000205</v>
      </c>
      <c r="G24" s="107">
        <v>1357</v>
      </c>
      <c r="H24" s="108"/>
      <c r="I24" s="109">
        <f t="shared" si="26"/>
        <v>70.63636363636374</v>
      </c>
      <c r="J24" s="128">
        <f t="shared" si="27"/>
        <v>15</v>
      </c>
      <c r="K24" s="129">
        <v>12</v>
      </c>
      <c r="L24" s="110">
        <v>11</v>
      </c>
      <c r="M24" s="111">
        <f t="shared" si="28"/>
        <v>1286.3636363636363</v>
      </c>
      <c r="N24" s="109">
        <f t="shared" si="29"/>
        <v>134</v>
      </c>
      <c r="O24" s="112">
        <f t="shared" si="30"/>
        <v>110</v>
      </c>
      <c r="P24" s="113">
        <v>46</v>
      </c>
      <c r="Q24" s="114">
        <v>2</v>
      </c>
      <c r="R24" s="115">
        <v>1</v>
      </c>
      <c r="S24" s="116">
        <v>2</v>
      </c>
      <c r="T24" s="117">
        <v>5</v>
      </c>
      <c r="U24" s="118">
        <v>1</v>
      </c>
      <c r="V24" s="115">
        <v>7</v>
      </c>
      <c r="W24" s="118">
        <v>2</v>
      </c>
      <c r="X24" s="117">
        <v>2</v>
      </c>
      <c r="Y24" s="118">
        <v>0</v>
      </c>
      <c r="Z24" s="117">
        <v>27</v>
      </c>
      <c r="AA24" s="118">
        <v>0</v>
      </c>
      <c r="AB24" s="117">
        <v>49</v>
      </c>
      <c r="AC24" s="116">
        <v>0</v>
      </c>
      <c r="AD24" s="113">
        <v>36</v>
      </c>
      <c r="AE24" s="114">
        <v>2</v>
      </c>
      <c r="AF24" s="119">
        <v>32</v>
      </c>
      <c r="AG24" s="116">
        <v>0</v>
      </c>
      <c r="AH24" s="115">
        <v>38</v>
      </c>
      <c r="AI24" s="118">
        <v>1</v>
      </c>
      <c r="AJ24" s="115">
        <v>48</v>
      </c>
      <c r="AK24" s="118">
        <v>2</v>
      </c>
      <c r="AL24" s="95"/>
      <c r="AM24" s="132"/>
      <c r="AN24" s="95"/>
      <c r="AO24" s="120">
        <f t="shared" si="0"/>
        <v>1025</v>
      </c>
      <c r="AP24" s="101">
        <f t="shared" si="1"/>
        <v>1670</v>
      </c>
      <c r="AQ24" s="121">
        <f t="shared" si="2"/>
        <v>1494</v>
      </c>
      <c r="AR24" s="101">
        <f t="shared" si="3"/>
        <v>1452</v>
      </c>
      <c r="AS24" s="121">
        <f t="shared" si="4"/>
        <v>1662</v>
      </c>
      <c r="AT24" s="121">
        <f t="shared" si="5"/>
        <v>1288</v>
      </c>
      <c r="AU24" s="121">
        <f t="shared" si="6"/>
        <v>1000</v>
      </c>
      <c r="AV24" s="121">
        <f t="shared" si="7"/>
        <v>1182</v>
      </c>
      <c r="AW24" s="101">
        <f t="shared" si="8"/>
        <v>1213</v>
      </c>
      <c r="AX24" s="121">
        <f t="shared" si="9"/>
        <v>1164</v>
      </c>
      <c r="AY24" s="121">
        <f t="shared" si="10"/>
        <v>1000</v>
      </c>
      <c r="AZ24" s="59"/>
      <c r="BA24" s="122">
        <f t="shared" si="11"/>
        <v>9</v>
      </c>
      <c r="BB24" s="121">
        <f t="shared" si="12"/>
        <v>14</v>
      </c>
      <c r="BC24" s="121">
        <f t="shared" si="13"/>
        <v>15</v>
      </c>
      <c r="BD24" s="101">
        <f t="shared" si="14"/>
        <v>15</v>
      </c>
      <c r="BE24" s="121">
        <f t="shared" si="15"/>
        <v>15</v>
      </c>
      <c r="BF24" s="121">
        <f t="shared" si="16"/>
        <v>14</v>
      </c>
      <c r="BG24" s="121">
        <f t="shared" si="17"/>
        <v>10</v>
      </c>
      <c r="BH24" s="121">
        <f t="shared" si="18"/>
        <v>10</v>
      </c>
      <c r="BI24" s="121">
        <f t="shared" si="19"/>
        <v>12</v>
      </c>
      <c r="BJ24" s="121">
        <f t="shared" si="20"/>
        <v>10</v>
      </c>
      <c r="BK24" s="121">
        <f t="shared" si="21"/>
        <v>10</v>
      </c>
      <c r="BL24" s="102">
        <f t="shared" si="31"/>
        <v>134</v>
      </c>
      <c r="BM24" s="101">
        <f t="shared" si="32"/>
        <v>9</v>
      </c>
      <c r="BN24" s="101">
        <f t="shared" si="33"/>
        <v>15</v>
      </c>
      <c r="BO24" s="103">
        <f t="shared" si="34"/>
        <v>110</v>
      </c>
      <c r="BQ24" s="168">
        <f t="shared" si="22"/>
        <v>38</v>
      </c>
      <c r="BR24" s="169">
        <f t="shared" si="23"/>
        <v>15</v>
      </c>
    </row>
    <row r="25" spans="1:70" ht="14.25">
      <c r="A25" s="104">
        <v>21</v>
      </c>
      <c r="B25" s="123" t="s">
        <v>317</v>
      </c>
      <c r="C25" s="123" t="s">
        <v>294</v>
      </c>
      <c r="D25" s="107"/>
      <c r="E25" s="105">
        <f t="shared" si="24"/>
        <v>1334.16</v>
      </c>
      <c r="F25" s="106">
        <f t="shared" si="25"/>
        <v>-11.839999999999993</v>
      </c>
      <c r="G25" s="107">
        <v>1346</v>
      </c>
      <c r="H25" s="108"/>
      <c r="I25" s="109">
        <f t="shared" si="26"/>
        <v>53.818181818181756</v>
      </c>
      <c r="J25" s="128">
        <f t="shared" si="27"/>
        <v>27</v>
      </c>
      <c r="K25" s="129">
        <v>11</v>
      </c>
      <c r="L25" s="110">
        <v>11</v>
      </c>
      <c r="M25" s="111">
        <f t="shared" si="28"/>
        <v>1292.1818181818182</v>
      </c>
      <c r="N25" s="109">
        <f t="shared" si="29"/>
        <v>113</v>
      </c>
      <c r="O25" s="112">
        <f t="shared" si="30"/>
        <v>94</v>
      </c>
      <c r="P25" s="113">
        <v>47</v>
      </c>
      <c r="Q25" s="114">
        <v>2</v>
      </c>
      <c r="R25" s="115">
        <v>2</v>
      </c>
      <c r="S25" s="116">
        <v>0</v>
      </c>
      <c r="T25" s="117">
        <v>37</v>
      </c>
      <c r="U25" s="118">
        <v>1</v>
      </c>
      <c r="V25" s="115">
        <v>24</v>
      </c>
      <c r="W25" s="118">
        <v>2</v>
      </c>
      <c r="X25" s="117">
        <v>49</v>
      </c>
      <c r="Y25" s="118">
        <v>0</v>
      </c>
      <c r="Z25" s="117">
        <v>29</v>
      </c>
      <c r="AA25" s="118">
        <v>1</v>
      </c>
      <c r="AB25" s="117">
        <v>8</v>
      </c>
      <c r="AC25" s="116">
        <v>0</v>
      </c>
      <c r="AD25" s="113">
        <v>41</v>
      </c>
      <c r="AE25" s="114">
        <v>2</v>
      </c>
      <c r="AF25" s="119">
        <v>34</v>
      </c>
      <c r="AG25" s="116">
        <v>1</v>
      </c>
      <c r="AH25" s="115">
        <v>9</v>
      </c>
      <c r="AI25" s="118">
        <v>2</v>
      </c>
      <c r="AJ25" s="115">
        <v>1</v>
      </c>
      <c r="AK25" s="118">
        <v>0</v>
      </c>
      <c r="AL25" s="95"/>
      <c r="AM25" s="132"/>
      <c r="AN25" s="95"/>
      <c r="AO25" s="120">
        <f t="shared" si="0"/>
        <v>1000</v>
      </c>
      <c r="AP25" s="101">
        <f t="shared" si="1"/>
        <v>1662</v>
      </c>
      <c r="AQ25" s="121">
        <f t="shared" si="2"/>
        <v>1172</v>
      </c>
      <c r="AR25" s="101">
        <f t="shared" si="3"/>
        <v>1323</v>
      </c>
      <c r="AS25" s="121">
        <f t="shared" si="4"/>
        <v>1000</v>
      </c>
      <c r="AT25" s="121">
        <f t="shared" si="5"/>
        <v>1245</v>
      </c>
      <c r="AU25" s="121">
        <f t="shared" si="6"/>
        <v>1446</v>
      </c>
      <c r="AV25" s="121">
        <f t="shared" si="7"/>
        <v>1072</v>
      </c>
      <c r="AW25" s="101">
        <f t="shared" si="8"/>
        <v>1194</v>
      </c>
      <c r="AX25" s="121">
        <f t="shared" si="9"/>
        <v>1430</v>
      </c>
      <c r="AY25" s="121">
        <f t="shared" si="10"/>
        <v>1670</v>
      </c>
      <c r="AZ25" s="59"/>
      <c r="BA25" s="122">
        <f t="shared" si="11"/>
        <v>4</v>
      </c>
      <c r="BB25" s="121">
        <f t="shared" si="12"/>
        <v>15</v>
      </c>
      <c r="BC25" s="121">
        <f t="shared" si="13"/>
        <v>8</v>
      </c>
      <c r="BD25" s="101">
        <f t="shared" si="14"/>
        <v>10</v>
      </c>
      <c r="BE25" s="121">
        <f t="shared" si="15"/>
        <v>10</v>
      </c>
      <c r="BF25" s="121">
        <f t="shared" si="16"/>
        <v>9</v>
      </c>
      <c r="BG25" s="121">
        <f t="shared" si="17"/>
        <v>14</v>
      </c>
      <c r="BH25" s="121">
        <f t="shared" si="18"/>
        <v>9</v>
      </c>
      <c r="BI25" s="121">
        <f t="shared" si="19"/>
        <v>9</v>
      </c>
      <c r="BJ25" s="121">
        <f t="shared" si="20"/>
        <v>11</v>
      </c>
      <c r="BK25" s="121">
        <f t="shared" si="21"/>
        <v>14</v>
      </c>
      <c r="BL25" s="102">
        <f t="shared" si="31"/>
        <v>113</v>
      </c>
      <c r="BM25" s="101">
        <f t="shared" si="32"/>
        <v>4</v>
      </c>
      <c r="BN25" s="101">
        <f t="shared" si="33"/>
        <v>15</v>
      </c>
      <c r="BO25" s="103">
        <f t="shared" si="34"/>
        <v>94</v>
      </c>
      <c r="BQ25" s="168">
        <f t="shared" si="22"/>
        <v>26</v>
      </c>
      <c r="BR25" s="169">
        <f t="shared" si="23"/>
        <v>27</v>
      </c>
    </row>
    <row r="26" spans="1:70" ht="14.25">
      <c r="A26" s="104">
        <v>22</v>
      </c>
      <c r="B26" s="123" t="s">
        <v>123</v>
      </c>
      <c r="C26" s="123" t="s">
        <v>315</v>
      </c>
      <c r="D26" s="107"/>
      <c r="E26" s="105">
        <f t="shared" si="24"/>
        <v>1332.94</v>
      </c>
      <c r="F26" s="106">
        <f t="shared" si="25"/>
        <v>-12.059999999999995</v>
      </c>
      <c r="G26" s="107">
        <v>1345</v>
      </c>
      <c r="H26" s="108"/>
      <c r="I26" s="109">
        <f t="shared" si="26"/>
        <v>54.818181818181756</v>
      </c>
      <c r="J26" s="128">
        <f t="shared" si="27"/>
        <v>24</v>
      </c>
      <c r="K26" s="129">
        <v>11</v>
      </c>
      <c r="L26" s="110">
        <v>11</v>
      </c>
      <c r="M26" s="111">
        <f t="shared" si="28"/>
        <v>1290.1818181818182</v>
      </c>
      <c r="N26" s="109">
        <f t="shared" si="29"/>
        <v>129</v>
      </c>
      <c r="O26" s="112">
        <f t="shared" si="30"/>
        <v>106</v>
      </c>
      <c r="P26" s="113">
        <v>48</v>
      </c>
      <c r="Q26" s="114">
        <v>2</v>
      </c>
      <c r="R26" s="115">
        <v>5</v>
      </c>
      <c r="S26" s="116">
        <v>0</v>
      </c>
      <c r="T26" s="117">
        <v>1</v>
      </c>
      <c r="U26" s="118">
        <v>0</v>
      </c>
      <c r="V26" s="115">
        <v>38</v>
      </c>
      <c r="W26" s="118">
        <v>2</v>
      </c>
      <c r="X26" s="117">
        <v>30</v>
      </c>
      <c r="Y26" s="118">
        <v>0</v>
      </c>
      <c r="Z26" s="117">
        <v>31</v>
      </c>
      <c r="AA26" s="118">
        <v>2</v>
      </c>
      <c r="AB26" s="117">
        <v>42</v>
      </c>
      <c r="AC26" s="116">
        <v>2</v>
      </c>
      <c r="AD26" s="113">
        <v>26</v>
      </c>
      <c r="AE26" s="114">
        <v>2</v>
      </c>
      <c r="AF26" s="119">
        <v>25</v>
      </c>
      <c r="AG26" s="116">
        <v>0</v>
      </c>
      <c r="AH26" s="115">
        <v>23</v>
      </c>
      <c r="AI26" s="118">
        <v>1</v>
      </c>
      <c r="AJ26" s="115">
        <v>14</v>
      </c>
      <c r="AK26" s="118">
        <v>0</v>
      </c>
      <c r="AL26" s="95"/>
      <c r="AM26" s="132"/>
      <c r="AN26" s="95"/>
      <c r="AO26" s="120">
        <f t="shared" si="0"/>
        <v>1000</v>
      </c>
      <c r="AP26" s="101">
        <f t="shared" si="1"/>
        <v>1494</v>
      </c>
      <c r="AQ26" s="121">
        <f t="shared" si="2"/>
        <v>1670</v>
      </c>
      <c r="AR26" s="101">
        <f t="shared" si="3"/>
        <v>1164</v>
      </c>
      <c r="AS26" s="121">
        <f t="shared" si="4"/>
        <v>1238</v>
      </c>
      <c r="AT26" s="121">
        <f t="shared" si="5"/>
        <v>1237</v>
      </c>
      <c r="AU26" s="121">
        <f t="shared" si="6"/>
        <v>1071</v>
      </c>
      <c r="AV26" s="121">
        <f t="shared" si="7"/>
        <v>1304</v>
      </c>
      <c r="AW26" s="101">
        <f t="shared" si="8"/>
        <v>1308</v>
      </c>
      <c r="AX26" s="121">
        <f t="shared" si="9"/>
        <v>1327</v>
      </c>
      <c r="AY26" s="121">
        <f t="shared" si="10"/>
        <v>1379</v>
      </c>
      <c r="AZ26" s="59"/>
      <c r="BA26" s="122">
        <f t="shared" si="11"/>
        <v>10</v>
      </c>
      <c r="BB26" s="121">
        <f t="shared" si="12"/>
        <v>15</v>
      </c>
      <c r="BC26" s="121">
        <f t="shared" si="13"/>
        <v>14</v>
      </c>
      <c r="BD26" s="101">
        <f t="shared" si="14"/>
        <v>10</v>
      </c>
      <c r="BE26" s="121">
        <f t="shared" si="15"/>
        <v>12</v>
      </c>
      <c r="BF26" s="121">
        <f t="shared" si="16"/>
        <v>10</v>
      </c>
      <c r="BG26" s="121">
        <f t="shared" si="17"/>
        <v>8</v>
      </c>
      <c r="BH26" s="121">
        <f t="shared" si="18"/>
        <v>12</v>
      </c>
      <c r="BI26" s="121">
        <f t="shared" si="19"/>
        <v>13</v>
      </c>
      <c r="BJ26" s="121">
        <f t="shared" si="20"/>
        <v>12</v>
      </c>
      <c r="BK26" s="121">
        <f t="shared" si="21"/>
        <v>13</v>
      </c>
      <c r="BL26" s="102">
        <f t="shared" si="31"/>
        <v>129</v>
      </c>
      <c r="BM26" s="101">
        <f t="shared" si="32"/>
        <v>8</v>
      </c>
      <c r="BN26" s="101">
        <f t="shared" si="33"/>
        <v>15</v>
      </c>
      <c r="BO26" s="103">
        <f t="shared" si="34"/>
        <v>106</v>
      </c>
      <c r="BQ26" s="168">
        <f t="shared" si="22"/>
        <v>29</v>
      </c>
      <c r="BR26" s="169">
        <f t="shared" si="23"/>
        <v>24</v>
      </c>
    </row>
    <row r="27" spans="1:70" ht="14.25">
      <c r="A27" s="104">
        <v>23</v>
      </c>
      <c r="B27" s="123" t="s">
        <v>189</v>
      </c>
      <c r="C27" s="123" t="s">
        <v>274</v>
      </c>
      <c r="D27" s="107"/>
      <c r="E27" s="105">
        <f t="shared" si="24"/>
        <v>1343.48</v>
      </c>
      <c r="F27" s="106">
        <f t="shared" si="25"/>
        <v>16.480000000000015</v>
      </c>
      <c r="G27" s="107">
        <v>1327</v>
      </c>
      <c r="H27" s="108"/>
      <c r="I27" s="109">
        <f t="shared" si="26"/>
        <v>-29.454545454545496</v>
      </c>
      <c r="J27" s="128">
        <f t="shared" si="27"/>
        <v>20</v>
      </c>
      <c r="K27" s="129">
        <v>12</v>
      </c>
      <c r="L27" s="110">
        <v>11</v>
      </c>
      <c r="M27" s="111">
        <f t="shared" si="28"/>
        <v>1356.4545454545455</v>
      </c>
      <c r="N27" s="109">
        <f t="shared" si="29"/>
        <v>126</v>
      </c>
      <c r="O27" s="112">
        <f t="shared" si="30"/>
        <v>107</v>
      </c>
      <c r="P27" s="113">
        <v>49</v>
      </c>
      <c r="Q27" s="114">
        <v>2</v>
      </c>
      <c r="R27" s="115">
        <v>12</v>
      </c>
      <c r="S27" s="116">
        <v>2</v>
      </c>
      <c r="T27" s="117">
        <v>2</v>
      </c>
      <c r="U27" s="118">
        <v>0</v>
      </c>
      <c r="V27" s="115">
        <v>9</v>
      </c>
      <c r="W27" s="118">
        <v>1</v>
      </c>
      <c r="X27" s="117">
        <v>3</v>
      </c>
      <c r="Y27" s="118">
        <v>0</v>
      </c>
      <c r="Z27" s="117">
        <v>47</v>
      </c>
      <c r="AA27" s="118">
        <v>2</v>
      </c>
      <c r="AB27" s="117">
        <v>7</v>
      </c>
      <c r="AC27" s="116">
        <v>1</v>
      </c>
      <c r="AD27" s="113">
        <v>10</v>
      </c>
      <c r="AE27" s="114">
        <v>1</v>
      </c>
      <c r="AF27" s="119">
        <v>14</v>
      </c>
      <c r="AG27" s="116">
        <v>1</v>
      </c>
      <c r="AH27" s="115">
        <v>22</v>
      </c>
      <c r="AI27" s="118">
        <v>1</v>
      </c>
      <c r="AJ27" s="115">
        <v>26</v>
      </c>
      <c r="AK27" s="118">
        <v>1</v>
      </c>
      <c r="AL27" s="95"/>
      <c r="AM27" s="132"/>
      <c r="AN27" s="95"/>
      <c r="AO27" s="120">
        <f t="shared" si="0"/>
        <v>1000</v>
      </c>
      <c r="AP27" s="101">
        <f t="shared" si="1"/>
        <v>1389</v>
      </c>
      <c r="AQ27" s="121">
        <f t="shared" si="2"/>
        <v>1662</v>
      </c>
      <c r="AR27" s="101">
        <f t="shared" si="3"/>
        <v>1430</v>
      </c>
      <c r="AS27" s="121">
        <f t="shared" si="4"/>
        <v>1531</v>
      </c>
      <c r="AT27" s="121">
        <f t="shared" si="5"/>
        <v>1000</v>
      </c>
      <c r="AU27" s="121">
        <f t="shared" si="6"/>
        <v>1452</v>
      </c>
      <c r="AV27" s="121">
        <f t="shared" si="7"/>
        <v>1429</v>
      </c>
      <c r="AW27" s="101">
        <f t="shared" si="8"/>
        <v>1379</v>
      </c>
      <c r="AX27" s="121">
        <f t="shared" si="9"/>
        <v>1345</v>
      </c>
      <c r="AY27" s="121">
        <f t="shared" si="10"/>
        <v>1304</v>
      </c>
      <c r="AZ27" s="59"/>
      <c r="BA27" s="122">
        <f t="shared" si="11"/>
        <v>10</v>
      </c>
      <c r="BB27" s="121">
        <f t="shared" si="12"/>
        <v>10</v>
      </c>
      <c r="BC27" s="121">
        <f t="shared" si="13"/>
        <v>15</v>
      </c>
      <c r="BD27" s="101">
        <f t="shared" si="14"/>
        <v>11</v>
      </c>
      <c r="BE27" s="121">
        <f t="shared" si="15"/>
        <v>14</v>
      </c>
      <c r="BF27" s="121">
        <f t="shared" si="16"/>
        <v>4</v>
      </c>
      <c r="BG27" s="121">
        <f t="shared" si="17"/>
        <v>15</v>
      </c>
      <c r="BH27" s="121">
        <f t="shared" si="18"/>
        <v>11</v>
      </c>
      <c r="BI27" s="121">
        <f t="shared" si="19"/>
        <v>13</v>
      </c>
      <c r="BJ27" s="121">
        <f t="shared" si="20"/>
        <v>11</v>
      </c>
      <c r="BK27" s="121">
        <f t="shared" si="21"/>
        <v>12</v>
      </c>
      <c r="BL27" s="102">
        <f t="shared" si="31"/>
        <v>126</v>
      </c>
      <c r="BM27" s="101">
        <f t="shared" si="32"/>
        <v>4</v>
      </c>
      <c r="BN27" s="101">
        <f t="shared" si="33"/>
        <v>15</v>
      </c>
      <c r="BO27" s="103">
        <f t="shared" si="34"/>
        <v>107</v>
      </c>
      <c r="BQ27" s="168">
        <f t="shared" si="22"/>
        <v>33</v>
      </c>
      <c r="BR27" s="169">
        <f t="shared" si="23"/>
        <v>20</v>
      </c>
    </row>
    <row r="28" spans="1:70" ht="14.25">
      <c r="A28" s="104">
        <v>24</v>
      </c>
      <c r="B28" s="123" t="s">
        <v>318</v>
      </c>
      <c r="C28" s="123" t="s">
        <v>71</v>
      </c>
      <c r="D28" s="107"/>
      <c r="E28" s="105">
        <f t="shared" si="24"/>
        <v>1298.2</v>
      </c>
      <c r="F28" s="106">
        <f t="shared" si="25"/>
        <v>-24.800000000000004</v>
      </c>
      <c r="G28" s="107">
        <v>1323</v>
      </c>
      <c r="H28" s="108"/>
      <c r="I28" s="109">
        <f t="shared" si="26"/>
        <v>67.272727272727252</v>
      </c>
      <c r="J28" s="128">
        <f t="shared" si="27"/>
        <v>33</v>
      </c>
      <c r="K28" s="129">
        <v>10</v>
      </c>
      <c r="L28" s="110">
        <v>11</v>
      </c>
      <c r="M28" s="111">
        <f t="shared" si="28"/>
        <v>1255.7272727272727</v>
      </c>
      <c r="N28" s="109">
        <f t="shared" si="29"/>
        <v>114</v>
      </c>
      <c r="O28" s="112">
        <f t="shared" si="30"/>
        <v>94</v>
      </c>
      <c r="P28" s="113">
        <v>50</v>
      </c>
      <c r="Q28" s="114">
        <v>2</v>
      </c>
      <c r="R28" s="115">
        <v>11</v>
      </c>
      <c r="S28" s="116">
        <v>0</v>
      </c>
      <c r="T28" s="117">
        <v>6</v>
      </c>
      <c r="U28" s="118">
        <v>1</v>
      </c>
      <c r="V28" s="115">
        <v>21</v>
      </c>
      <c r="W28" s="118">
        <v>0</v>
      </c>
      <c r="X28" s="117">
        <v>33</v>
      </c>
      <c r="Y28" s="118">
        <v>1</v>
      </c>
      <c r="Z28" s="117">
        <v>40</v>
      </c>
      <c r="AA28" s="118">
        <v>1</v>
      </c>
      <c r="AB28" s="117">
        <v>37</v>
      </c>
      <c r="AC28" s="116">
        <v>0</v>
      </c>
      <c r="AD28" s="113">
        <v>39</v>
      </c>
      <c r="AE28" s="114">
        <v>2</v>
      </c>
      <c r="AF28" s="119">
        <v>10</v>
      </c>
      <c r="AG28" s="116">
        <v>1</v>
      </c>
      <c r="AH28" s="115">
        <v>29</v>
      </c>
      <c r="AI28" s="118">
        <v>1</v>
      </c>
      <c r="AJ28" s="115">
        <v>31</v>
      </c>
      <c r="AK28" s="118">
        <v>1</v>
      </c>
      <c r="AL28" s="95"/>
      <c r="AM28" s="132"/>
      <c r="AN28" s="95"/>
      <c r="AO28" s="120">
        <f t="shared" si="0"/>
        <v>1000</v>
      </c>
      <c r="AP28" s="101">
        <f t="shared" si="1"/>
        <v>1422</v>
      </c>
      <c r="AQ28" s="121">
        <f t="shared" si="2"/>
        <v>1475</v>
      </c>
      <c r="AR28" s="101">
        <f t="shared" si="3"/>
        <v>1346</v>
      </c>
      <c r="AS28" s="121">
        <f t="shared" si="4"/>
        <v>1207</v>
      </c>
      <c r="AT28" s="121">
        <f t="shared" si="5"/>
        <v>1122</v>
      </c>
      <c r="AU28" s="121">
        <f t="shared" si="6"/>
        <v>1172</v>
      </c>
      <c r="AV28" s="121">
        <f t="shared" si="7"/>
        <v>1158</v>
      </c>
      <c r="AW28" s="101">
        <f t="shared" si="8"/>
        <v>1429</v>
      </c>
      <c r="AX28" s="121">
        <f t="shared" si="9"/>
        <v>1245</v>
      </c>
      <c r="AY28" s="121">
        <f t="shared" si="10"/>
        <v>1237</v>
      </c>
      <c r="AZ28" s="59"/>
      <c r="BA28" s="122">
        <f t="shared" si="11"/>
        <v>8</v>
      </c>
      <c r="BB28" s="121">
        <f t="shared" si="12"/>
        <v>12</v>
      </c>
      <c r="BC28" s="121">
        <f t="shared" si="13"/>
        <v>12</v>
      </c>
      <c r="BD28" s="101">
        <f t="shared" si="14"/>
        <v>11</v>
      </c>
      <c r="BE28" s="121">
        <f t="shared" si="15"/>
        <v>11</v>
      </c>
      <c r="BF28" s="121">
        <f t="shared" si="16"/>
        <v>11</v>
      </c>
      <c r="BG28" s="121">
        <f t="shared" si="17"/>
        <v>8</v>
      </c>
      <c r="BH28" s="121">
        <f t="shared" si="18"/>
        <v>11</v>
      </c>
      <c r="BI28" s="121">
        <f t="shared" si="19"/>
        <v>11</v>
      </c>
      <c r="BJ28" s="121">
        <f t="shared" si="20"/>
        <v>9</v>
      </c>
      <c r="BK28" s="121">
        <f t="shared" si="21"/>
        <v>10</v>
      </c>
      <c r="BL28" s="102">
        <f t="shared" si="31"/>
        <v>114</v>
      </c>
      <c r="BM28" s="101">
        <f t="shared" si="32"/>
        <v>8</v>
      </c>
      <c r="BN28" s="101">
        <f t="shared" si="33"/>
        <v>12</v>
      </c>
      <c r="BO28" s="103">
        <f t="shared" si="34"/>
        <v>94</v>
      </c>
      <c r="BQ28" s="168">
        <f t="shared" si="22"/>
        <v>20</v>
      </c>
      <c r="BR28" s="169">
        <f t="shared" si="23"/>
        <v>33</v>
      </c>
    </row>
    <row r="29" spans="1:70" ht="14.25">
      <c r="A29" s="104">
        <v>25</v>
      </c>
      <c r="B29" s="123" t="s">
        <v>110</v>
      </c>
      <c r="C29" s="123" t="s">
        <v>155</v>
      </c>
      <c r="D29" s="107"/>
      <c r="E29" s="105">
        <f t="shared" si="24"/>
        <v>1349.22</v>
      </c>
      <c r="F29" s="106">
        <f t="shared" si="25"/>
        <v>41.22</v>
      </c>
      <c r="G29" s="107">
        <v>1308</v>
      </c>
      <c r="H29" s="108"/>
      <c r="I29" s="109">
        <f t="shared" si="26"/>
        <v>-96.454545454545496</v>
      </c>
      <c r="J29" s="128">
        <f t="shared" si="27"/>
        <v>11</v>
      </c>
      <c r="K29" s="129">
        <v>13</v>
      </c>
      <c r="L29" s="110">
        <v>11</v>
      </c>
      <c r="M29" s="111">
        <f t="shared" si="28"/>
        <v>1404.4545454545455</v>
      </c>
      <c r="N29" s="109">
        <f t="shared" si="29"/>
        <v>136</v>
      </c>
      <c r="O29" s="112">
        <f t="shared" si="30"/>
        <v>112</v>
      </c>
      <c r="P29" s="113">
        <v>51</v>
      </c>
      <c r="Q29" s="114">
        <v>2</v>
      </c>
      <c r="R29" s="115">
        <v>14</v>
      </c>
      <c r="S29" s="116">
        <v>2</v>
      </c>
      <c r="T29" s="117">
        <v>11</v>
      </c>
      <c r="U29" s="118">
        <v>2</v>
      </c>
      <c r="V29" s="115">
        <v>2</v>
      </c>
      <c r="W29" s="118">
        <v>0</v>
      </c>
      <c r="X29" s="117">
        <v>13</v>
      </c>
      <c r="Y29" s="118">
        <v>2</v>
      </c>
      <c r="Z29" s="117">
        <v>12</v>
      </c>
      <c r="AA29" s="118">
        <v>0</v>
      </c>
      <c r="AB29" s="117">
        <v>15</v>
      </c>
      <c r="AC29" s="116">
        <v>2</v>
      </c>
      <c r="AD29" s="113">
        <v>1</v>
      </c>
      <c r="AE29" s="114">
        <v>0</v>
      </c>
      <c r="AF29" s="119">
        <v>22</v>
      </c>
      <c r="AG29" s="116">
        <v>2</v>
      </c>
      <c r="AH29" s="115">
        <v>7</v>
      </c>
      <c r="AI29" s="118">
        <v>1</v>
      </c>
      <c r="AJ29" s="115">
        <v>16</v>
      </c>
      <c r="AK29" s="118">
        <v>0</v>
      </c>
      <c r="AL29" s="95"/>
      <c r="AM29" s="132"/>
      <c r="AN29" s="95"/>
      <c r="AO29" s="120">
        <f t="shared" si="0"/>
        <v>1000</v>
      </c>
      <c r="AP29" s="101">
        <f t="shared" si="1"/>
        <v>1379</v>
      </c>
      <c r="AQ29" s="121">
        <f t="shared" si="2"/>
        <v>1422</v>
      </c>
      <c r="AR29" s="101">
        <f t="shared" si="3"/>
        <v>1662</v>
      </c>
      <c r="AS29" s="121">
        <f t="shared" si="4"/>
        <v>1383</v>
      </c>
      <c r="AT29" s="121">
        <f t="shared" si="5"/>
        <v>1389</v>
      </c>
      <c r="AU29" s="121">
        <f t="shared" si="6"/>
        <v>1374</v>
      </c>
      <c r="AV29" s="121">
        <f t="shared" si="7"/>
        <v>1670</v>
      </c>
      <c r="AW29" s="101">
        <f t="shared" si="8"/>
        <v>1345</v>
      </c>
      <c r="AX29" s="121">
        <f t="shared" si="9"/>
        <v>1452</v>
      </c>
      <c r="AY29" s="121">
        <f t="shared" si="10"/>
        <v>1373</v>
      </c>
      <c r="AZ29" s="59"/>
      <c r="BA29" s="122">
        <f t="shared" si="11"/>
        <v>10</v>
      </c>
      <c r="BB29" s="121">
        <f t="shared" si="12"/>
        <v>13</v>
      </c>
      <c r="BC29" s="121">
        <f t="shared" si="13"/>
        <v>12</v>
      </c>
      <c r="BD29" s="101">
        <f t="shared" si="14"/>
        <v>15</v>
      </c>
      <c r="BE29" s="121">
        <f t="shared" si="15"/>
        <v>7</v>
      </c>
      <c r="BF29" s="121">
        <f t="shared" si="16"/>
        <v>10</v>
      </c>
      <c r="BG29" s="121">
        <f t="shared" si="17"/>
        <v>12</v>
      </c>
      <c r="BH29" s="121">
        <f t="shared" si="18"/>
        <v>14</v>
      </c>
      <c r="BI29" s="121">
        <f t="shared" si="19"/>
        <v>11</v>
      </c>
      <c r="BJ29" s="121">
        <f t="shared" si="20"/>
        <v>15</v>
      </c>
      <c r="BK29" s="121">
        <f t="shared" si="21"/>
        <v>17</v>
      </c>
      <c r="BL29" s="102">
        <f t="shared" si="31"/>
        <v>136</v>
      </c>
      <c r="BM29" s="101">
        <f t="shared" si="32"/>
        <v>7</v>
      </c>
      <c r="BN29" s="101">
        <f t="shared" si="33"/>
        <v>17</v>
      </c>
      <c r="BO29" s="103">
        <f t="shared" si="34"/>
        <v>112</v>
      </c>
      <c r="BQ29" s="168">
        <f t="shared" si="22"/>
        <v>42</v>
      </c>
      <c r="BR29" s="169">
        <f t="shared" si="23"/>
        <v>11</v>
      </c>
    </row>
    <row r="30" spans="1:70" ht="14.25">
      <c r="A30" s="104">
        <v>26</v>
      </c>
      <c r="B30" s="123" t="s">
        <v>183</v>
      </c>
      <c r="C30" s="123" t="s">
        <v>155</v>
      </c>
      <c r="D30" s="107"/>
      <c r="E30" s="105">
        <f t="shared" si="24"/>
        <v>1318.04</v>
      </c>
      <c r="F30" s="106">
        <f t="shared" si="25"/>
        <v>14.039999999999981</v>
      </c>
      <c r="G30" s="107">
        <v>1304</v>
      </c>
      <c r="H30" s="108"/>
      <c r="I30" s="109">
        <f t="shared" si="26"/>
        <v>-18.36363636363626</v>
      </c>
      <c r="J30" s="128">
        <f t="shared" si="27"/>
        <v>21</v>
      </c>
      <c r="K30" s="129">
        <v>12</v>
      </c>
      <c r="L30" s="110">
        <v>11</v>
      </c>
      <c r="M30" s="111">
        <f t="shared" si="28"/>
        <v>1322.3636363636363</v>
      </c>
      <c r="N30" s="109">
        <f t="shared" si="29"/>
        <v>122</v>
      </c>
      <c r="O30" s="112">
        <f t="shared" si="30"/>
        <v>101</v>
      </c>
      <c r="P30" s="113">
        <v>52</v>
      </c>
      <c r="Q30" s="114">
        <v>2</v>
      </c>
      <c r="R30" s="115">
        <v>13</v>
      </c>
      <c r="S30" s="116">
        <v>2</v>
      </c>
      <c r="T30" s="117">
        <v>17</v>
      </c>
      <c r="U30" s="118">
        <v>1</v>
      </c>
      <c r="V30" s="115">
        <v>5</v>
      </c>
      <c r="W30" s="118">
        <v>1</v>
      </c>
      <c r="X30" s="117">
        <v>27</v>
      </c>
      <c r="Y30" s="118">
        <v>0</v>
      </c>
      <c r="Z30" s="117">
        <v>30</v>
      </c>
      <c r="AA30" s="118">
        <v>0</v>
      </c>
      <c r="AB30" s="117">
        <v>6</v>
      </c>
      <c r="AC30" s="116">
        <v>2</v>
      </c>
      <c r="AD30" s="113">
        <v>22</v>
      </c>
      <c r="AE30" s="114">
        <v>0</v>
      </c>
      <c r="AF30" s="119">
        <v>9</v>
      </c>
      <c r="AG30" s="116">
        <v>1</v>
      </c>
      <c r="AH30" s="115">
        <v>34</v>
      </c>
      <c r="AI30" s="118">
        <v>2</v>
      </c>
      <c r="AJ30" s="115">
        <v>23</v>
      </c>
      <c r="AK30" s="118">
        <v>1</v>
      </c>
      <c r="AL30" s="95"/>
      <c r="AM30" s="132"/>
      <c r="AN30" s="95"/>
      <c r="AO30" s="120">
        <f t="shared" si="0"/>
        <v>1000</v>
      </c>
      <c r="AP30" s="101">
        <f t="shared" si="1"/>
        <v>1383</v>
      </c>
      <c r="AQ30" s="121">
        <f t="shared" si="2"/>
        <v>1372</v>
      </c>
      <c r="AR30" s="101">
        <f t="shared" si="3"/>
        <v>1494</v>
      </c>
      <c r="AS30" s="121">
        <f t="shared" si="4"/>
        <v>1288</v>
      </c>
      <c r="AT30" s="121">
        <f t="shared" si="5"/>
        <v>1238</v>
      </c>
      <c r="AU30" s="121">
        <f t="shared" si="6"/>
        <v>1475</v>
      </c>
      <c r="AV30" s="121">
        <f t="shared" si="7"/>
        <v>1345</v>
      </c>
      <c r="AW30" s="101">
        <f t="shared" si="8"/>
        <v>1430</v>
      </c>
      <c r="AX30" s="121">
        <f t="shared" si="9"/>
        <v>1194</v>
      </c>
      <c r="AY30" s="121">
        <f t="shared" si="10"/>
        <v>1327</v>
      </c>
      <c r="AZ30" s="59"/>
      <c r="BA30" s="122">
        <f t="shared" si="11"/>
        <v>6</v>
      </c>
      <c r="BB30" s="121">
        <f t="shared" si="12"/>
        <v>7</v>
      </c>
      <c r="BC30" s="121">
        <f t="shared" si="13"/>
        <v>13</v>
      </c>
      <c r="BD30" s="101">
        <f t="shared" si="14"/>
        <v>15</v>
      </c>
      <c r="BE30" s="121">
        <f t="shared" si="15"/>
        <v>14</v>
      </c>
      <c r="BF30" s="121">
        <f t="shared" si="16"/>
        <v>12</v>
      </c>
      <c r="BG30" s="121">
        <f t="shared" si="17"/>
        <v>12</v>
      </c>
      <c r="BH30" s="121">
        <f t="shared" si="18"/>
        <v>11</v>
      </c>
      <c r="BI30" s="121">
        <f t="shared" si="19"/>
        <v>11</v>
      </c>
      <c r="BJ30" s="121">
        <f t="shared" si="20"/>
        <v>9</v>
      </c>
      <c r="BK30" s="121">
        <f t="shared" si="21"/>
        <v>12</v>
      </c>
      <c r="BL30" s="102">
        <f t="shared" si="31"/>
        <v>122</v>
      </c>
      <c r="BM30" s="101">
        <f t="shared" si="32"/>
        <v>6</v>
      </c>
      <c r="BN30" s="101">
        <f t="shared" si="33"/>
        <v>15</v>
      </c>
      <c r="BO30" s="103">
        <f t="shared" si="34"/>
        <v>101</v>
      </c>
      <c r="BQ30" s="168">
        <f t="shared" si="22"/>
        <v>32</v>
      </c>
      <c r="BR30" s="169">
        <f t="shared" si="23"/>
        <v>21</v>
      </c>
    </row>
    <row r="31" spans="1:70" ht="14.25">
      <c r="A31" s="104">
        <v>27</v>
      </c>
      <c r="B31" s="123" t="s">
        <v>118</v>
      </c>
      <c r="C31" s="123" t="s">
        <v>284</v>
      </c>
      <c r="D31" s="107"/>
      <c r="E31" s="105">
        <f t="shared" si="24"/>
        <v>1335.02</v>
      </c>
      <c r="F31" s="106">
        <f t="shared" si="25"/>
        <v>47.019999999999982</v>
      </c>
      <c r="G31" s="107">
        <v>1288</v>
      </c>
      <c r="H31" s="108"/>
      <c r="I31" s="109">
        <f t="shared" si="26"/>
        <v>-77.36363636363626</v>
      </c>
      <c r="J31" s="128">
        <f t="shared" si="27"/>
        <v>7</v>
      </c>
      <c r="K31" s="129">
        <v>14</v>
      </c>
      <c r="L31" s="110">
        <v>11</v>
      </c>
      <c r="M31" s="111">
        <f t="shared" si="28"/>
        <v>1365.3636363636363</v>
      </c>
      <c r="N31" s="109">
        <f t="shared" si="29"/>
        <v>139</v>
      </c>
      <c r="O31" s="112">
        <f t="shared" si="30"/>
        <v>115</v>
      </c>
      <c r="P31" s="113">
        <v>1</v>
      </c>
      <c r="Q31" s="114">
        <v>0</v>
      </c>
      <c r="R31" s="115">
        <v>46</v>
      </c>
      <c r="S31" s="116">
        <v>1</v>
      </c>
      <c r="T31" s="117">
        <v>44</v>
      </c>
      <c r="U31" s="118">
        <v>2</v>
      </c>
      <c r="V31" s="115">
        <v>19</v>
      </c>
      <c r="W31" s="118">
        <v>2</v>
      </c>
      <c r="X31" s="117">
        <v>26</v>
      </c>
      <c r="Y31" s="118">
        <v>2</v>
      </c>
      <c r="Z31" s="117">
        <v>20</v>
      </c>
      <c r="AA31" s="118">
        <v>2</v>
      </c>
      <c r="AB31" s="117">
        <v>3</v>
      </c>
      <c r="AC31" s="116">
        <v>1</v>
      </c>
      <c r="AD31" s="113">
        <v>5</v>
      </c>
      <c r="AE31" s="114">
        <v>0</v>
      </c>
      <c r="AF31" s="119">
        <v>7</v>
      </c>
      <c r="AG31" s="116">
        <v>0</v>
      </c>
      <c r="AH31" s="115">
        <v>15</v>
      </c>
      <c r="AI31" s="118">
        <v>2</v>
      </c>
      <c r="AJ31" s="115">
        <v>11</v>
      </c>
      <c r="AK31" s="118">
        <v>2</v>
      </c>
      <c r="AL31" s="95"/>
      <c r="AM31" s="132"/>
      <c r="AN31" s="95"/>
      <c r="AO31" s="120">
        <f t="shared" si="0"/>
        <v>1670</v>
      </c>
      <c r="AP31" s="101">
        <f t="shared" si="1"/>
        <v>1025</v>
      </c>
      <c r="AQ31" s="121">
        <f t="shared" si="2"/>
        <v>1031</v>
      </c>
      <c r="AR31" s="101">
        <f t="shared" si="3"/>
        <v>1359</v>
      </c>
      <c r="AS31" s="121">
        <f t="shared" si="4"/>
        <v>1304</v>
      </c>
      <c r="AT31" s="121">
        <f t="shared" si="5"/>
        <v>1357</v>
      </c>
      <c r="AU31" s="121">
        <f t="shared" si="6"/>
        <v>1531</v>
      </c>
      <c r="AV31" s="121">
        <f t="shared" si="7"/>
        <v>1494</v>
      </c>
      <c r="AW31" s="101">
        <f t="shared" si="8"/>
        <v>1452</v>
      </c>
      <c r="AX31" s="121">
        <f t="shared" si="9"/>
        <v>1374</v>
      </c>
      <c r="AY31" s="121">
        <f t="shared" si="10"/>
        <v>1422</v>
      </c>
      <c r="AZ31" s="59"/>
      <c r="BA31" s="122">
        <f t="shared" si="11"/>
        <v>14</v>
      </c>
      <c r="BB31" s="121">
        <f t="shared" si="12"/>
        <v>9</v>
      </c>
      <c r="BC31" s="121">
        <f t="shared" si="13"/>
        <v>9</v>
      </c>
      <c r="BD31" s="101">
        <f t="shared" si="14"/>
        <v>15</v>
      </c>
      <c r="BE31" s="121">
        <f t="shared" si="15"/>
        <v>12</v>
      </c>
      <c r="BF31" s="121">
        <f t="shared" si="16"/>
        <v>12</v>
      </c>
      <c r="BG31" s="121">
        <f t="shared" si="17"/>
        <v>14</v>
      </c>
      <c r="BH31" s="121">
        <f t="shared" si="18"/>
        <v>15</v>
      </c>
      <c r="BI31" s="121">
        <f t="shared" si="19"/>
        <v>15</v>
      </c>
      <c r="BJ31" s="121">
        <f t="shared" si="20"/>
        <v>12</v>
      </c>
      <c r="BK31" s="121">
        <f t="shared" si="21"/>
        <v>12</v>
      </c>
      <c r="BL31" s="102">
        <f t="shared" si="31"/>
        <v>139</v>
      </c>
      <c r="BM31" s="101">
        <f t="shared" si="32"/>
        <v>9</v>
      </c>
      <c r="BN31" s="101">
        <f t="shared" si="33"/>
        <v>15</v>
      </c>
      <c r="BO31" s="103">
        <f t="shared" si="34"/>
        <v>115</v>
      </c>
      <c r="BQ31" s="168">
        <f t="shared" si="22"/>
        <v>46</v>
      </c>
      <c r="BR31" s="169">
        <f t="shared" si="23"/>
        <v>7</v>
      </c>
    </row>
    <row r="32" spans="1:70" ht="14.25">
      <c r="A32" s="104">
        <v>28</v>
      </c>
      <c r="B32" s="123" t="s">
        <v>187</v>
      </c>
      <c r="C32" s="123" t="s">
        <v>294</v>
      </c>
      <c r="D32" s="107"/>
      <c r="E32" s="105">
        <f t="shared" si="24"/>
        <v>1222.48</v>
      </c>
      <c r="F32" s="106">
        <f t="shared" si="25"/>
        <v>-48.520000000000024</v>
      </c>
      <c r="G32" s="107">
        <v>1271</v>
      </c>
      <c r="H32" s="108"/>
      <c r="I32" s="109">
        <f t="shared" si="26"/>
        <v>84.181818181818244</v>
      </c>
      <c r="J32" s="128">
        <f t="shared" si="27"/>
        <v>47</v>
      </c>
      <c r="K32" s="129">
        <v>8</v>
      </c>
      <c r="L32" s="110">
        <v>11</v>
      </c>
      <c r="M32" s="111">
        <f t="shared" si="28"/>
        <v>1186.8181818181818</v>
      </c>
      <c r="N32" s="109">
        <f t="shared" si="29"/>
        <v>95</v>
      </c>
      <c r="O32" s="112">
        <f t="shared" si="30"/>
        <v>76</v>
      </c>
      <c r="P32" s="113">
        <v>2</v>
      </c>
      <c r="Q32" s="114">
        <v>0</v>
      </c>
      <c r="R32" s="115">
        <v>47</v>
      </c>
      <c r="S32" s="116">
        <v>1</v>
      </c>
      <c r="T32" s="117">
        <v>43</v>
      </c>
      <c r="U32" s="118">
        <v>2</v>
      </c>
      <c r="V32" s="115">
        <v>14</v>
      </c>
      <c r="W32" s="118">
        <v>0</v>
      </c>
      <c r="X32" s="117">
        <v>18</v>
      </c>
      <c r="Y32" s="118">
        <v>2</v>
      </c>
      <c r="Z32" s="117">
        <v>34</v>
      </c>
      <c r="AA32" s="118">
        <v>0</v>
      </c>
      <c r="AB32" s="117">
        <v>41</v>
      </c>
      <c r="AC32" s="116">
        <v>1</v>
      </c>
      <c r="AD32" s="113">
        <v>29</v>
      </c>
      <c r="AE32" s="114">
        <v>0</v>
      </c>
      <c r="AF32" s="119">
        <v>42</v>
      </c>
      <c r="AG32" s="116">
        <v>0</v>
      </c>
      <c r="AH32" s="115">
        <v>52</v>
      </c>
      <c r="AI32" s="118">
        <v>0</v>
      </c>
      <c r="AJ32" s="115">
        <v>45</v>
      </c>
      <c r="AK32" s="118">
        <v>2</v>
      </c>
      <c r="AL32" s="95"/>
      <c r="AM32" s="132"/>
      <c r="AN32" s="95"/>
      <c r="AO32" s="120">
        <f t="shared" si="0"/>
        <v>1662</v>
      </c>
      <c r="AP32" s="101">
        <f t="shared" si="1"/>
        <v>1000</v>
      </c>
      <c r="AQ32" s="121">
        <f t="shared" si="2"/>
        <v>1039</v>
      </c>
      <c r="AR32" s="101">
        <f t="shared" si="3"/>
        <v>1379</v>
      </c>
      <c r="AS32" s="121">
        <f t="shared" si="4"/>
        <v>1364</v>
      </c>
      <c r="AT32" s="121">
        <f t="shared" si="5"/>
        <v>1194</v>
      </c>
      <c r="AU32" s="121">
        <f t="shared" si="6"/>
        <v>1072</v>
      </c>
      <c r="AV32" s="121">
        <f t="shared" si="7"/>
        <v>1245</v>
      </c>
      <c r="AW32" s="101">
        <f t="shared" si="8"/>
        <v>1071</v>
      </c>
      <c r="AX32" s="121">
        <f t="shared" si="9"/>
        <v>1000</v>
      </c>
      <c r="AY32" s="121">
        <f t="shared" si="10"/>
        <v>1029</v>
      </c>
      <c r="AZ32" s="59"/>
      <c r="BA32" s="122">
        <f t="shared" si="11"/>
        <v>15</v>
      </c>
      <c r="BB32" s="121">
        <f t="shared" si="12"/>
        <v>4</v>
      </c>
      <c r="BC32" s="121">
        <f t="shared" si="13"/>
        <v>8</v>
      </c>
      <c r="BD32" s="101">
        <f t="shared" si="14"/>
        <v>13</v>
      </c>
      <c r="BE32" s="121">
        <f t="shared" si="15"/>
        <v>9</v>
      </c>
      <c r="BF32" s="121">
        <f t="shared" si="16"/>
        <v>9</v>
      </c>
      <c r="BG32" s="121">
        <f t="shared" si="17"/>
        <v>9</v>
      </c>
      <c r="BH32" s="121">
        <f t="shared" si="18"/>
        <v>9</v>
      </c>
      <c r="BI32" s="121">
        <f t="shared" si="19"/>
        <v>8</v>
      </c>
      <c r="BJ32" s="121">
        <f t="shared" si="20"/>
        <v>6</v>
      </c>
      <c r="BK32" s="121">
        <f t="shared" si="21"/>
        <v>5</v>
      </c>
      <c r="BL32" s="102">
        <f t="shared" si="31"/>
        <v>95</v>
      </c>
      <c r="BM32" s="101">
        <f t="shared" si="32"/>
        <v>4</v>
      </c>
      <c r="BN32" s="101">
        <f t="shared" si="33"/>
        <v>15</v>
      </c>
      <c r="BO32" s="103">
        <f t="shared" si="34"/>
        <v>76</v>
      </c>
      <c r="BQ32" s="168">
        <f t="shared" si="22"/>
        <v>6</v>
      </c>
      <c r="BR32" s="169">
        <f t="shared" si="23"/>
        <v>47</v>
      </c>
    </row>
    <row r="33" spans="1:70" ht="14.25">
      <c r="A33" s="104">
        <v>29</v>
      </c>
      <c r="B33" s="123" t="s">
        <v>319</v>
      </c>
      <c r="C33" s="123" t="s">
        <v>310</v>
      </c>
      <c r="D33" s="107"/>
      <c r="E33" s="105">
        <f t="shared" si="24"/>
        <v>1246.74</v>
      </c>
      <c r="F33" s="106">
        <f t="shared" si="25"/>
        <v>1.7399999999999771</v>
      </c>
      <c r="G33" s="107">
        <v>1245</v>
      </c>
      <c r="H33" s="108"/>
      <c r="I33" s="109">
        <f t="shared" si="26"/>
        <v>-98.818181818181756</v>
      </c>
      <c r="J33" s="128">
        <f t="shared" si="27"/>
        <v>39</v>
      </c>
      <c r="K33" s="129">
        <v>9</v>
      </c>
      <c r="L33" s="110">
        <v>11</v>
      </c>
      <c r="M33" s="111">
        <f t="shared" si="28"/>
        <v>1343.8181818181818</v>
      </c>
      <c r="N33" s="109">
        <f t="shared" si="29"/>
        <v>123</v>
      </c>
      <c r="O33" s="112">
        <f t="shared" si="30"/>
        <v>103</v>
      </c>
      <c r="P33" s="113">
        <v>3</v>
      </c>
      <c r="Q33" s="114">
        <v>2</v>
      </c>
      <c r="R33" s="115">
        <v>17</v>
      </c>
      <c r="S33" s="116">
        <v>0</v>
      </c>
      <c r="T33" s="117">
        <v>7</v>
      </c>
      <c r="U33" s="118">
        <v>0</v>
      </c>
      <c r="V33" s="115">
        <v>45</v>
      </c>
      <c r="W33" s="118">
        <v>2</v>
      </c>
      <c r="X33" s="117">
        <v>34</v>
      </c>
      <c r="Y33" s="118">
        <v>1</v>
      </c>
      <c r="Z33" s="117">
        <v>21</v>
      </c>
      <c r="AA33" s="118">
        <v>1</v>
      </c>
      <c r="AB33" s="117">
        <v>19</v>
      </c>
      <c r="AC33" s="116">
        <v>0</v>
      </c>
      <c r="AD33" s="113">
        <v>28</v>
      </c>
      <c r="AE33" s="114">
        <v>2</v>
      </c>
      <c r="AF33" s="119">
        <v>6</v>
      </c>
      <c r="AG33" s="116">
        <v>0</v>
      </c>
      <c r="AH33" s="115">
        <v>24</v>
      </c>
      <c r="AI33" s="118">
        <v>1</v>
      </c>
      <c r="AJ33" s="115">
        <v>9</v>
      </c>
      <c r="AK33" s="118">
        <v>0</v>
      </c>
      <c r="AL33" s="95"/>
      <c r="AM33" s="132"/>
      <c r="AN33" s="95"/>
      <c r="AO33" s="120">
        <f t="shared" si="0"/>
        <v>1531</v>
      </c>
      <c r="AP33" s="101">
        <f t="shared" si="1"/>
        <v>1372</v>
      </c>
      <c r="AQ33" s="121">
        <f t="shared" si="2"/>
        <v>1452</v>
      </c>
      <c r="AR33" s="101">
        <f t="shared" si="3"/>
        <v>1029</v>
      </c>
      <c r="AS33" s="121">
        <f t="shared" si="4"/>
        <v>1194</v>
      </c>
      <c r="AT33" s="121">
        <f t="shared" si="5"/>
        <v>1346</v>
      </c>
      <c r="AU33" s="121">
        <f t="shared" si="6"/>
        <v>1359</v>
      </c>
      <c r="AV33" s="121">
        <f t="shared" si="7"/>
        <v>1271</v>
      </c>
      <c r="AW33" s="101">
        <f t="shared" si="8"/>
        <v>1475</v>
      </c>
      <c r="AX33" s="121">
        <f t="shared" si="9"/>
        <v>1323</v>
      </c>
      <c r="AY33" s="121">
        <f t="shared" si="10"/>
        <v>1430</v>
      </c>
      <c r="AZ33" s="59"/>
      <c r="BA33" s="122">
        <f t="shared" si="11"/>
        <v>14</v>
      </c>
      <c r="BB33" s="121">
        <f t="shared" si="12"/>
        <v>13</v>
      </c>
      <c r="BC33" s="121">
        <f t="shared" si="13"/>
        <v>15</v>
      </c>
      <c r="BD33" s="101">
        <f t="shared" si="14"/>
        <v>5</v>
      </c>
      <c r="BE33" s="121">
        <f t="shared" si="15"/>
        <v>9</v>
      </c>
      <c r="BF33" s="121">
        <f t="shared" si="16"/>
        <v>11</v>
      </c>
      <c r="BG33" s="121">
        <f t="shared" si="17"/>
        <v>15</v>
      </c>
      <c r="BH33" s="121">
        <f t="shared" si="18"/>
        <v>8</v>
      </c>
      <c r="BI33" s="121">
        <f t="shared" si="19"/>
        <v>12</v>
      </c>
      <c r="BJ33" s="121">
        <f t="shared" si="20"/>
        <v>10</v>
      </c>
      <c r="BK33" s="121">
        <f t="shared" si="21"/>
        <v>11</v>
      </c>
      <c r="BL33" s="102">
        <f t="shared" si="31"/>
        <v>123</v>
      </c>
      <c r="BM33" s="101">
        <f t="shared" si="32"/>
        <v>5</v>
      </c>
      <c r="BN33" s="101">
        <f t="shared" si="33"/>
        <v>15</v>
      </c>
      <c r="BO33" s="103">
        <f t="shared" si="34"/>
        <v>103</v>
      </c>
      <c r="BQ33" s="168">
        <f t="shared" si="22"/>
        <v>14</v>
      </c>
      <c r="BR33" s="169">
        <f t="shared" si="23"/>
        <v>39</v>
      </c>
    </row>
    <row r="34" spans="1:70" ht="14.25">
      <c r="A34" s="104">
        <v>30</v>
      </c>
      <c r="B34" s="123" t="s">
        <v>192</v>
      </c>
      <c r="C34" s="123" t="s">
        <v>320</v>
      </c>
      <c r="D34" s="107"/>
      <c r="E34" s="105">
        <f t="shared" si="24"/>
        <v>1273.56</v>
      </c>
      <c r="F34" s="106">
        <f t="shared" si="25"/>
        <v>35.560000000000009</v>
      </c>
      <c r="G34" s="107">
        <v>1238</v>
      </c>
      <c r="H34" s="108"/>
      <c r="I34" s="109">
        <f t="shared" si="26"/>
        <v>-116.18181818181824</v>
      </c>
      <c r="J34" s="128">
        <f t="shared" si="27"/>
        <v>18</v>
      </c>
      <c r="K34" s="129">
        <v>12</v>
      </c>
      <c r="L34" s="110">
        <v>11</v>
      </c>
      <c r="M34" s="111">
        <f t="shared" si="28"/>
        <v>1354.1818181818182</v>
      </c>
      <c r="N34" s="109">
        <f t="shared" si="29"/>
        <v>131</v>
      </c>
      <c r="O34" s="112">
        <f t="shared" si="30"/>
        <v>109</v>
      </c>
      <c r="P34" s="113">
        <v>4</v>
      </c>
      <c r="Q34" s="114">
        <v>1</v>
      </c>
      <c r="R34" s="115">
        <v>10</v>
      </c>
      <c r="S34" s="116">
        <v>0</v>
      </c>
      <c r="T34" s="117">
        <v>47</v>
      </c>
      <c r="U34" s="118">
        <v>2</v>
      </c>
      <c r="V34" s="115">
        <v>6</v>
      </c>
      <c r="W34" s="118">
        <v>1</v>
      </c>
      <c r="X34" s="117">
        <v>22</v>
      </c>
      <c r="Y34" s="118">
        <v>2</v>
      </c>
      <c r="Z34" s="117">
        <v>26</v>
      </c>
      <c r="AA34" s="118">
        <v>2</v>
      </c>
      <c r="AB34" s="117">
        <v>1</v>
      </c>
      <c r="AC34" s="116">
        <v>0</v>
      </c>
      <c r="AD34" s="113">
        <v>19</v>
      </c>
      <c r="AE34" s="114">
        <v>1</v>
      </c>
      <c r="AF34" s="119">
        <v>15</v>
      </c>
      <c r="AG34" s="116">
        <v>1</v>
      </c>
      <c r="AH34" s="115">
        <v>11</v>
      </c>
      <c r="AI34" s="118">
        <v>0</v>
      </c>
      <c r="AJ34" s="115">
        <v>49</v>
      </c>
      <c r="AK34" s="118">
        <v>2</v>
      </c>
      <c r="AL34" s="95"/>
      <c r="AM34" s="132"/>
      <c r="AN34" s="95"/>
      <c r="AO34" s="120">
        <f t="shared" si="0"/>
        <v>1518</v>
      </c>
      <c r="AP34" s="101">
        <f t="shared" si="1"/>
        <v>1429</v>
      </c>
      <c r="AQ34" s="121">
        <f t="shared" si="2"/>
        <v>1000</v>
      </c>
      <c r="AR34" s="101">
        <f t="shared" si="3"/>
        <v>1475</v>
      </c>
      <c r="AS34" s="121">
        <f t="shared" si="4"/>
        <v>1345</v>
      </c>
      <c r="AT34" s="121">
        <f t="shared" si="5"/>
        <v>1304</v>
      </c>
      <c r="AU34" s="121">
        <f t="shared" si="6"/>
        <v>1670</v>
      </c>
      <c r="AV34" s="121">
        <f t="shared" si="7"/>
        <v>1359</v>
      </c>
      <c r="AW34" s="101">
        <f t="shared" si="8"/>
        <v>1374</v>
      </c>
      <c r="AX34" s="121">
        <f t="shared" si="9"/>
        <v>1422</v>
      </c>
      <c r="AY34" s="121">
        <f t="shared" si="10"/>
        <v>1000</v>
      </c>
      <c r="AZ34" s="59"/>
      <c r="BA34" s="122">
        <f t="shared" si="11"/>
        <v>18</v>
      </c>
      <c r="BB34" s="121">
        <f t="shared" si="12"/>
        <v>11</v>
      </c>
      <c r="BC34" s="121">
        <f t="shared" si="13"/>
        <v>4</v>
      </c>
      <c r="BD34" s="101">
        <f t="shared" si="14"/>
        <v>12</v>
      </c>
      <c r="BE34" s="121">
        <f t="shared" si="15"/>
        <v>11</v>
      </c>
      <c r="BF34" s="121">
        <f t="shared" si="16"/>
        <v>12</v>
      </c>
      <c r="BG34" s="121">
        <f t="shared" si="17"/>
        <v>14</v>
      </c>
      <c r="BH34" s="121">
        <f t="shared" si="18"/>
        <v>15</v>
      </c>
      <c r="BI34" s="121">
        <f t="shared" si="19"/>
        <v>12</v>
      </c>
      <c r="BJ34" s="121">
        <f t="shared" si="20"/>
        <v>12</v>
      </c>
      <c r="BK34" s="121">
        <f t="shared" si="21"/>
        <v>10</v>
      </c>
      <c r="BL34" s="102">
        <f t="shared" si="31"/>
        <v>131</v>
      </c>
      <c r="BM34" s="101">
        <f t="shared" si="32"/>
        <v>4</v>
      </c>
      <c r="BN34" s="101">
        <f t="shared" si="33"/>
        <v>18</v>
      </c>
      <c r="BO34" s="103">
        <f t="shared" si="34"/>
        <v>109</v>
      </c>
      <c r="BQ34" s="168">
        <f t="shared" si="22"/>
        <v>34</v>
      </c>
      <c r="BR34" s="169">
        <f t="shared" si="23"/>
        <v>18</v>
      </c>
    </row>
    <row r="35" spans="1:70" ht="14.25">
      <c r="A35" s="104">
        <v>31</v>
      </c>
      <c r="B35" s="123" t="s">
        <v>321</v>
      </c>
      <c r="C35" s="123" t="s">
        <v>313</v>
      </c>
      <c r="D35" s="171"/>
      <c r="E35" s="105">
        <f t="shared" si="24"/>
        <v>1215.78</v>
      </c>
      <c r="F35" s="106">
        <f t="shared" si="25"/>
        <v>-21.220000000000017</v>
      </c>
      <c r="G35" s="109">
        <v>1237</v>
      </c>
      <c r="H35" s="108"/>
      <c r="I35" s="109">
        <f t="shared" si="26"/>
        <v>51</v>
      </c>
      <c r="J35" s="128">
        <f t="shared" si="27"/>
        <v>37</v>
      </c>
      <c r="K35" s="129">
        <v>10</v>
      </c>
      <c r="L35" s="110">
        <v>11</v>
      </c>
      <c r="M35" s="111">
        <f t="shared" si="28"/>
        <v>1186</v>
      </c>
      <c r="N35" s="109">
        <f t="shared" si="29"/>
        <v>98</v>
      </c>
      <c r="O35" s="112">
        <f t="shared" si="30"/>
        <v>79</v>
      </c>
      <c r="P35" s="113">
        <v>5</v>
      </c>
      <c r="Q35" s="114">
        <v>0</v>
      </c>
      <c r="R35" s="115">
        <v>48</v>
      </c>
      <c r="S35" s="116">
        <v>2</v>
      </c>
      <c r="T35" s="117">
        <v>13</v>
      </c>
      <c r="U35" s="118">
        <v>0</v>
      </c>
      <c r="V35" s="115">
        <v>42</v>
      </c>
      <c r="W35" s="118">
        <v>0</v>
      </c>
      <c r="X35" s="117">
        <v>45</v>
      </c>
      <c r="Y35" s="118">
        <v>2</v>
      </c>
      <c r="Z35" s="117">
        <v>22</v>
      </c>
      <c r="AA35" s="118">
        <v>0</v>
      </c>
      <c r="AB35" s="117">
        <v>47</v>
      </c>
      <c r="AC35" s="116">
        <v>2</v>
      </c>
      <c r="AD35" s="113">
        <v>34</v>
      </c>
      <c r="AE35" s="114">
        <v>1</v>
      </c>
      <c r="AF35" s="119">
        <v>36</v>
      </c>
      <c r="AG35" s="116">
        <v>0</v>
      </c>
      <c r="AH35" s="115">
        <v>46</v>
      </c>
      <c r="AI35" s="118">
        <v>2</v>
      </c>
      <c r="AJ35" s="115">
        <v>24</v>
      </c>
      <c r="AK35" s="118">
        <v>1</v>
      </c>
      <c r="AL35" s="95"/>
      <c r="AM35" s="132"/>
      <c r="AN35" s="95"/>
      <c r="AO35" s="120">
        <f t="shared" si="0"/>
        <v>1494</v>
      </c>
      <c r="AP35" s="101">
        <f t="shared" si="1"/>
        <v>1000</v>
      </c>
      <c r="AQ35" s="121">
        <f t="shared" si="2"/>
        <v>1383</v>
      </c>
      <c r="AR35" s="101">
        <f t="shared" si="3"/>
        <v>1071</v>
      </c>
      <c r="AS35" s="121">
        <f t="shared" si="4"/>
        <v>1029</v>
      </c>
      <c r="AT35" s="121">
        <f t="shared" si="5"/>
        <v>1345</v>
      </c>
      <c r="AU35" s="121">
        <f t="shared" si="6"/>
        <v>1000</v>
      </c>
      <c r="AV35" s="121">
        <f t="shared" si="7"/>
        <v>1194</v>
      </c>
      <c r="AW35" s="101">
        <f t="shared" si="8"/>
        <v>1182</v>
      </c>
      <c r="AX35" s="121">
        <f t="shared" si="9"/>
        <v>1025</v>
      </c>
      <c r="AY35" s="121">
        <f t="shared" si="10"/>
        <v>1323</v>
      </c>
      <c r="AZ35" s="59"/>
      <c r="BA35" s="122">
        <f t="shared" si="11"/>
        <v>15</v>
      </c>
      <c r="BB35" s="121">
        <f t="shared" si="12"/>
        <v>10</v>
      </c>
      <c r="BC35" s="121">
        <f t="shared" si="13"/>
        <v>7</v>
      </c>
      <c r="BD35" s="101">
        <f t="shared" si="14"/>
        <v>8</v>
      </c>
      <c r="BE35" s="121">
        <f t="shared" si="15"/>
        <v>5</v>
      </c>
      <c r="BF35" s="121">
        <f t="shared" si="16"/>
        <v>11</v>
      </c>
      <c r="BG35" s="121">
        <f t="shared" si="17"/>
        <v>4</v>
      </c>
      <c r="BH35" s="121">
        <f t="shared" si="18"/>
        <v>9</v>
      </c>
      <c r="BI35" s="121">
        <f t="shared" si="19"/>
        <v>10</v>
      </c>
      <c r="BJ35" s="121">
        <f t="shared" si="20"/>
        <v>9</v>
      </c>
      <c r="BK35" s="121">
        <f t="shared" si="21"/>
        <v>10</v>
      </c>
      <c r="BL35" s="102">
        <f t="shared" si="31"/>
        <v>98</v>
      </c>
      <c r="BM35" s="101">
        <f t="shared" si="32"/>
        <v>4</v>
      </c>
      <c r="BN35" s="101">
        <f t="shared" si="33"/>
        <v>15</v>
      </c>
      <c r="BO35" s="103">
        <f t="shared" si="34"/>
        <v>79</v>
      </c>
      <c r="BQ35" s="168">
        <f t="shared" si="22"/>
        <v>16</v>
      </c>
      <c r="BR35" s="169">
        <f t="shared" si="23"/>
        <v>37</v>
      </c>
    </row>
    <row r="36" spans="1:70" ht="14.25">
      <c r="A36" s="104">
        <v>32</v>
      </c>
      <c r="B36" s="123" t="s">
        <v>186</v>
      </c>
      <c r="C36" s="123" t="s">
        <v>322</v>
      </c>
      <c r="D36" s="171"/>
      <c r="E36" s="105">
        <f t="shared" si="24"/>
        <v>1250.5</v>
      </c>
      <c r="F36" s="106">
        <f t="shared" si="25"/>
        <v>37.5</v>
      </c>
      <c r="G36" s="109">
        <v>1213</v>
      </c>
      <c r="H36" s="108"/>
      <c r="I36" s="109">
        <f t="shared" si="26"/>
        <v>-125</v>
      </c>
      <c r="J36" s="128">
        <f t="shared" si="27"/>
        <v>16</v>
      </c>
      <c r="K36" s="129">
        <v>12</v>
      </c>
      <c r="L36" s="110">
        <v>11</v>
      </c>
      <c r="M36" s="111">
        <f t="shared" si="28"/>
        <v>1338</v>
      </c>
      <c r="N36" s="109">
        <f t="shared" si="29"/>
        <v>134</v>
      </c>
      <c r="O36" s="112">
        <f t="shared" si="30"/>
        <v>109</v>
      </c>
      <c r="P36" s="113">
        <v>6</v>
      </c>
      <c r="Q36" s="114">
        <v>2</v>
      </c>
      <c r="R36" s="115">
        <v>16</v>
      </c>
      <c r="S36" s="116">
        <v>1</v>
      </c>
      <c r="T36" s="117">
        <v>10</v>
      </c>
      <c r="U36" s="118">
        <v>0</v>
      </c>
      <c r="V36" s="115">
        <v>18</v>
      </c>
      <c r="W36" s="118">
        <v>1</v>
      </c>
      <c r="X36" s="117">
        <v>35</v>
      </c>
      <c r="Y36" s="118">
        <v>1</v>
      </c>
      <c r="Z36" s="117">
        <v>7</v>
      </c>
      <c r="AA36" s="118">
        <v>0</v>
      </c>
      <c r="AB36" s="117">
        <v>48</v>
      </c>
      <c r="AC36" s="116">
        <v>2</v>
      </c>
      <c r="AD36" s="113">
        <v>37</v>
      </c>
      <c r="AE36" s="114">
        <v>2</v>
      </c>
      <c r="AF36" s="119">
        <v>20</v>
      </c>
      <c r="AG36" s="116">
        <v>2</v>
      </c>
      <c r="AH36" s="115">
        <v>14</v>
      </c>
      <c r="AI36" s="118">
        <v>1</v>
      </c>
      <c r="AJ36" s="115">
        <v>3</v>
      </c>
      <c r="AK36" s="118">
        <v>0</v>
      </c>
      <c r="AL36" s="95"/>
      <c r="AM36" s="132"/>
      <c r="AN36" s="95"/>
      <c r="AO36" s="120">
        <f t="shared" si="0"/>
        <v>1475</v>
      </c>
      <c r="AP36" s="101">
        <f t="shared" si="1"/>
        <v>1373</v>
      </c>
      <c r="AQ36" s="121">
        <f t="shared" si="2"/>
        <v>1429</v>
      </c>
      <c r="AR36" s="101">
        <f t="shared" si="3"/>
        <v>1364</v>
      </c>
      <c r="AS36" s="121">
        <f t="shared" si="4"/>
        <v>1186</v>
      </c>
      <c r="AT36" s="121">
        <f t="shared" si="5"/>
        <v>1452</v>
      </c>
      <c r="AU36" s="121">
        <f t="shared" si="6"/>
        <v>1000</v>
      </c>
      <c r="AV36" s="121">
        <f t="shared" si="7"/>
        <v>1172</v>
      </c>
      <c r="AW36" s="101">
        <f t="shared" si="8"/>
        <v>1357</v>
      </c>
      <c r="AX36" s="121">
        <f t="shared" si="9"/>
        <v>1379</v>
      </c>
      <c r="AY36" s="121">
        <f t="shared" si="10"/>
        <v>1531</v>
      </c>
      <c r="AZ36" s="59"/>
      <c r="BA36" s="122">
        <f t="shared" si="11"/>
        <v>12</v>
      </c>
      <c r="BB36" s="121">
        <f t="shared" si="12"/>
        <v>17</v>
      </c>
      <c r="BC36" s="121">
        <f t="shared" si="13"/>
        <v>11</v>
      </c>
      <c r="BD36" s="101">
        <f t="shared" si="14"/>
        <v>9</v>
      </c>
      <c r="BE36" s="121">
        <f t="shared" si="15"/>
        <v>13</v>
      </c>
      <c r="BF36" s="121">
        <f t="shared" si="16"/>
        <v>15</v>
      </c>
      <c r="BG36" s="121">
        <f t="shared" si="17"/>
        <v>10</v>
      </c>
      <c r="BH36" s="121">
        <f t="shared" si="18"/>
        <v>8</v>
      </c>
      <c r="BI36" s="121">
        <f t="shared" si="19"/>
        <v>12</v>
      </c>
      <c r="BJ36" s="121">
        <f t="shared" si="20"/>
        <v>13</v>
      </c>
      <c r="BK36" s="121">
        <f t="shared" si="21"/>
        <v>14</v>
      </c>
      <c r="BL36" s="102">
        <f t="shared" si="31"/>
        <v>134</v>
      </c>
      <c r="BM36" s="101">
        <f t="shared" si="32"/>
        <v>8</v>
      </c>
      <c r="BN36" s="101">
        <f t="shared" si="33"/>
        <v>17</v>
      </c>
      <c r="BO36" s="103">
        <f t="shared" si="34"/>
        <v>109</v>
      </c>
      <c r="BQ36" s="168">
        <f t="shared" si="22"/>
        <v>37</v>
      </c>
      <c r="BR36" s="169">
        <f t="shared" si="23"/>
        <v>16</v>
      </c>
    </row>
    <row r="37" spans="1:70" ht="14.25">
      <c r="A37" s="104">
        <v>33</v>
      </c>
      <c r="B37" s="123" t="s">
        <v>194</v>
      </c>
      <c r="C37" s="123" t="s">
        <v>297</v>
      </c>
      <c r="D37" s="171"/>
      <c r="E37" s="105">
        <f t="shared" si="24"/>
        <v>1225.44</v>
      </c>
      <c r="F37" s="106">
        <f t="shared" si="25"/>
        <v>18.439999999999976</v>
      </c>
      <c r="G37" s="109">
        <v>1207</v>
      </c>
      <c r="H37" s="108"/>
      <c r="I37" s="109">
        <f t="shared" si="26"/>
        <v>-83.818181818181756</v>
      </c>
      <c r="J37" s="128">
        <f t="shared" si="27"/>
        <v>26</v>
      </c>
      <c r="K37" s="129">
        <v>11</v>
      </c>
      <c r="L37" s="110">
        <v>11</v>
      </c>
      <c r="M37" s="111">
        <f t="shared" si="28"/>
        <v>1290.8181818181818</v>
      </c>
      <c r="N37" s="109">
        <f t="shared" si="29"/>
        <v>115</v>
      </c>
      <c r="O37" s="112">
        <f t="shared" si="30"/>
        <v>93</v>
      </c>
      <c r="P37" s="113">
        <v>7</v>
      </c>
      <c r="Q37" s="114">
        <v>1</v>
      </c>
      <c r="R37" s="115">
        <v>9</v>
      </c>
      <c r="S37" s="116">
        <v>0</v>
      </c>
      <c r="T37" s="117">
        <v>46</v>
      </c>
      <c r="U37" s="118">
        <v>1</v>
      </c>
      <c r="V37" s="115">
        <v>39</v>
      </c>
      <c r="W37" s="118">
        <v>1</v>
      </c>
      <c r="X37" s="117">
        <v>24</v>
      </c>
      <c r="Y37" s="118">
        <v>1</v>
      </c>
      <c r="Z37" s="117">
        <v>6</v>
      </c>
      <c r="AA37" s="118">
        <v>0</v>
      </c>
      <c r="AB37" s="117">
        <v>44</v>
      </c>
      <c r="AC37" s="116">
        <v>2</v>
      </c>
      <c r="AD37" s="113">
        <v>13</v>
      </c>
      <c r="AE37" s="114">
        <v>2</v>
      </c>
      <c r="AF37" s="119">
        <v>11</v>
      </c>
      <c r="AG37" s="116">
        <v>0</v>
      </c>
      <c r="AH37" s="115">
        <v>42</v>
      </c>
      <c r="AI37" s="118">
        <v>2</v>
      </c>
      <c r="AJ37" s="115">
        <v>10</v>
      </c>
      <c r="AK37" s="118">
        <v>1</v>
      </c>
      <c r="AL37" s="95"/>
      <c r="AM37" s="132"/>
      <c r="AN37" s="95"/>
      <c r="AO37" s="120">
        <f t="shared" si="0"/>
        <v>1452</v>
      </c>
      <c r="AP37" s="101">
        <f t="shared" si="1"/>
        <v>1430</v>
      </c>
      <c r="AQ37" s="121">
        <f t="shared" si="2"/>
        <v>1025</v>
      </c>
      <c r="AR37" s="101">
        <f t="shared" si="3"/>
        <v>1158</v>
      </c>
      <c r="AS37" s="121">
        <f t="shared" si="4"/>
        <v>1323</v>
      </c>
      <c r="AT37" s="121">
        <f t="shared" si="5"/>
        <v>1475</v>
      </c>
      <c r="AU37" s="121">
        <f t="shared" si="6"/>
        <v>1031</v>
      </c>
      <c r="AV37" s="121">
        <f t="shared" si="7"/>
        <v>1383</v>
      </c>
      <c r="AW37" s="101">
        <f t="shared" si="8"/>
        <v>1422</v>
      </c>
      <c r="AX37" s="121">
        <f t="shared" si="9"/>
        <v>1071</v>
      </c>
      <c r="AY37" s="121">
        <f t="shared" si="10"/>
        <v>1429</v>
      </c>
      <c r="AZ37" s="59"/>
      <c r="BA37" s="122">
        <f t="shared" si="11"/>
        <v>15</v>
      </c>
      <c r="BB37" s="121">
        <f t="shared" si="12"/>
        <v>11</v>
      </c>
      <c r="BC37" s="121">
        <f t="shared" si="13"/>
        <v>9</v>
      </c>
      <c r="BD37" s="101">
        <f t="shared" si="14"/>
        <v>11</v>
      </c>
      <c r="BE37" s="121">
        <f t="shared" si="15"/>
        <v>10</v>
      </c>
      <c r="BF37" s="121">
        <f t="shared" si="16"/>
        <v>12</v>
      </c>
      <c r="BG37" s="121">
        <f t="shared" si="17"/>
        <v>9</v>
      </c>
      <c r="BH37" s="121">
        <f t="shared" si="18"/>
        <v>7</v>
      </c>
      <c r="BI37" s="121">
        <f t="shared" si="19"/>
        <v>12</v>
      </c>
      <c r="BJ37" s="121">
        <f t="shared" si="20"/>
        <v>8</v>
      </c>
      <c r="BK37" s="121">
        <f t="shared" si="21"/>
        <v>11</v>
      </c>
      <c r="BL37" s="102">
        <f t="shared" si="31"/>
        <v>115</v>
      </c>
      <c r="BM37" s="101">
        <f t="shared" si="32"/>
        <v>7</v>
      </c>
      <c r="BN37" s="101">
        <f t="shared" si="33"/>
        <v>15</v>
      </c>
      <c r="BO37" s="103">
        <f t="shared" si="34"/>
        <v>93</v>
      </c>
      <c r="BQ37" s="168">
        <f t="shared" si="22"/>
        <v>27</v>
      </c>
      <c r="BR37" s="169">
        <f t="shared" si="23"/>
        <v>26</v>
      </c>
    </row>
    <row r="38" spans="1:70" ht="14.25">
      <c r="A38" s="104">
        <v>34</v>
      </c>
      <c r="B38" s="123" t="s">
        <v>164</v>
      </c>
      <c r="C38" s="123" t="s">
        <v>152</v>
      </c>
      <c r="D38" s="171"/>
      <c r="E38" s="105">
        <f t="shared" si="24"/>
        <v>1195.8399999999999</v>
      </c>
      <c r="F38" s="106">
        <f t="shared" si="25"/>
        <v>1.8399999999999928</v>
      </c>
      <c r="G38" s="109">
        <v>1194</v>
      </c>
      <c r="H38" s="108"/>
      <c r="I38" s="109">
        <f t="shared" si="26"/>
        <v>-99.272727272727252</v>
      </c>
      <c r="J38" s="128">
        <f t="shared" si="27"/>
        <v>38</v>
      </c>
      <c r="K38" s="129">
        <v>9</v>
      </c>
      <c r="L38" s="110">
        <v>11</v>
      </c>
      <c r="M38" s="111">
        <f t="shared" si="28"/>
        <v>1293.2727272727273</v>
      </c>
      <c r="N38" s="109">
        <f t="shared" si="29"/>
        <v>127</v>
      </c>
      <c r="O38" s="112">
        <f t="shared" si="30"/>
        <v>101</v>
      </c>
      <c r="P38" s="113">
        <v>8</v>
      </c>
      <c r="Q38" s="114">
        <v>2</v>
      </c>
      <c r="R38" s="115">
        <v>4</v>
      </c>
      <c r="S38" s="116">
        <v>0</v>
      </c>
      <c r="T38" s="117">
        <v>14</v>
      </c>
      <c r="U38" s="118">
        <v>1</v>
      </c>
      <c r="V38" s="115">
        <v>37</v>
      </c>
      <c r="W38" s="118">
        <v>1</v>
      </c>
      <c r="X38" s="117">
        <v>29</v>
      </c>
      <c r="Y38" s="118">
        <v>1</v>
      </c>
      <c r="Z38" s="117">
        <v>28</v>
      </c>
      <c r="AA38" s="118">
        <v>2</v>
      </c>
      <c r="AB38" s="117">
        <v>35</v>
      </c>
      <c r="AC38" s="116">
        <v>0</v>
      </c>
      <c r="AD38" s="113">
        <v>31</v>
      </c>
      <c r="AE38" s="114">
        <v>1</v>
      </c>
      <c r="AF38" s="119">
        <v>21</v>
      </c>
      <c r="AG38" s="116">
        <v>1</v>
      </c>
      <c r="AH38" s="115">
        <v>26</v>
      </c>
      <c r="AI38" s="118">
        <v>0</v>
      </c>
      <c r="AJ38" s="115">
        <v>40</v>
      </c>
      <c r="AK38" s="118">
        <v>0</v>
      </c>
      <c r="AL38" s="95"/>
      <c r="AM38" s="132"/>
      <c r="AN38" s="95"/>
      <c r="AO38" s="120">
        <f t="shared" si="0"/>
        <v>1446</v>
      </c>
      <c r="AP38" s="101">
        <f t="shared" si="1"/>
        <v>1518</v>
      </c>
      <c r="AQ38" s="121">
        <f t="shared" si="2"/>
        <v>1379</v>
      </c>
      <c r="AR38" s="101">
        <f t="shared" si="3"/>
        <v>1172</v>
      </c>
      <c r="AS38" s="121">
        <f t="shared" si="4"/>
        <v>1245</v>
      </c>
      <c r="AT38" s="121">
        <f t="shared" si="5"/>
        <v>1271</v>
      </c>
      <c r="AU38" s="121">
        <f t="shared" si="6"/>
        <v>1186</v>
      </c>
      <c r="AV38" s="121">
        <f t="shared" si="7"/>
        <v>1237</v>
      </c>
      <c r="AW38" s="101">
        <f t="shared" si="8"/>
        <v>1346</v>
      </c>
      <c r="AX38" s="121">
        <f t="shared" si="9"/>
        <v>1304</v>
      </c>
      <c r="AY38" s="121">
        <f t="shared" si="10"/>
        <v>1122</v>
      </c>
      <c r="AZ38" s="59"/>
      <c r="BA38" s="122">
        <f t="shared" si="11"/>
        <v>14</v>
      </c>
      <c r="BB38" s="121">
        <f t="shared" si="12"/>
        <v>18</v>
      </c>
      <c r="BC38" s="121">
        <f t="shared" si="13"/>
        <v>13</v>
      </c>
      <c r="BD38" s="101">
        <f t="shared" si="14"/>
        <v>8</v>
      </c>
      <c r="BE38" s="121">
        <f t="shared" si="15"/>
        <v>9</v>
      </c>
      <c r="BF38" s="121">
        <f t="shared" si="16"/>
        <v>8</v>
      </c>
      <c r="BG38" s="121">
        <f t="shared" si="17"/>
        <v>13</v>
      </c>
      <c r="BH38" s="121">
        <f t="shared" si="18"/>
        <v>10</v>
      </c>
      <c r="BI38" s="121">
        <f t="shared" si="19"/>
        <v>11</v>
      </c>
      <c r="BJ38" s="121">
        <f t="shared" si="20"/>
        <v>12</v>
      </c>
      <c r="BK38" s="121">
        <f t="shared" si="21"/>
        <v>11</v>
      </c>
      <c r="BL38" s="102">
        <f t="shared" si="31"/>
        <v>127</v>
      </c>
      <c r="BM38" s="101">
        <f t="shared" si="32"/>
        <v>8</v>
      </c>
      <c r="BN38" s="101">
        <f t="shared" si="33"/>
        <v>18</v>
      </c>
      <c r="BO38" s="103">
        <f t="shared" si="34"/>
        <v>101</v>
      </c>
      <c r="BQ38" s="168">
        <f t="shared" si="22"/>
        <v>15</v>
      </c>
      <c r="BR38" s="169">
        <f t="shared" si="23"/>
        <v>38</v>
      </c>
    </row>
    <row r="39" spans="1:70" ht="14.25">
      <c r="A39" s="104">
        <v>35</v>
      </c>
      <c r="B39" s="123" t="s">
        <v>323</v>
      </c>
      <c r="C39" s="123" t="s">
        <v>324</v>
      </c>
      <c r="D39" s="171"/>
      <c r="E39" s="105">
        <f t="shared" si="24"/>
        <v>1219.8799999999999</v>
      </c>
      <c r="F39" s="106">
        <f t="shared" si="25"/>
        <v>33.879999999999981</v>
      </c>
      <c r="G39" s="109">
        <v>1186</v>
      </c>
      <c r="H39" s="108"/>
      <c r="I39" s="109">
        <f t="shared" si="26"/>
        <v>-63.090909090909008</v>
      </c>
      <c r="J39" s="128">
        <f t="shared" si="27"/>
        <v>13</v>
      </c>
      <c r="K39" s="129">
        <v>13</v>
      </c>
      <c r="L39" s="110">
        <v>11</v>
      </c>
      <c r="M39" s="111">
        <f t="shared" si="28"/>
        <v>1249.090909090909</v>
      </c>
      <c r="N39" s="109">
        <f t="shared" si="29"/>
        <v>127</v>
      </c>
      <c r="O39" s="112">
        <f t="shared" si="30"/>
        <v>103</v>
      </c>
      <c r="P39" s="113">
        <v>9</v>
      </c>
      <c r="Q39" s="114">
        <v>1</v>
      </c>
      <c r="R39" s="115">
        <v>7</v>
      </c>
      <c r="S39" s="116">
        <v>1</v>
      </c>
      <c r="T39" s="117">
        <v>15</v>
      </c>
      <c r="U39" s="118">
        <v>0</v>
      </c>
      <c r="V39" s="115">
        <v>48</v>
      </c>
      <c r="W39" s="118">
        <v>2</v>
      </c>
      <c r="X39" s="117">
        <v>32</v>
      </c>
      <c r="Y39" s="118">
        <v>1</v>
      </c>
      <c r="Z39" s="117">
        <v>36</v>
      </c>
      <c r="AA39" s="118">
        <v>2</v>
      </c>
      <c r="AB39" s="117">
        <v>34</v>
      </c>
      <c r="AC39" s="116">
        <v>2</v>
      </c>
      <c r="AD39" s="113">
        <v>17</v>
      </c>
      <c r="AE39" s="114">
        <v>0</v>
      </c>
      <c r="AF39" s="119">
        <v>49</v>
      </c>
      <c r="AG39" s="116">
        <v>2</v>
      </c>
      <c r="AH39" s="115">
        <v>19</v>
      </c>
      <c r="AI39" s="118">
        <v>0</v>
      </c>
      <c r="AJ39" s="115">
        <v>38</v>
      </c>
      <c r="AK39" s="118">
        <v>2</v>
      </c>
      <c r="AL39" s="95"/>
      <c r="AM39" s="132"/>
      <c r="AN39" s="95"/>
      <c r="AO39" s="120">
        <f t="shared" si="0"/>
        <v>1430</v>
      </c>
      <c r="AP39" s="101">
        <f t="shared" si="1"/>
        <v>1452</v>
      </c>
      <c r="AQ39" s="121">
        <f t="shared" si="2"/>
        <v>1374</v>
      </c>
      <c r="AR39" s="101">
        <f t="shared" si="3"/>
        <v>1000</v>
      </c>
      <c r="AS39" s="121">
        <f t="shared" si="4"/>
        <v>1213</v>
      </c>
      <c r="AT39" s="121">
        <f t="shared" si="5"/>
        <v>1182</v>
      </c>
      <c r="AU39" s="121">
        <f t="shared" si="6"/>
        <v>1194</v>
      </c>
      <c r="AV39" s="121">
        <f t="shared" si="7"/>
        <v>1372</v>
      </c>
      <c r="AW39" s="101">
        <f t="shared" si="8"/>
        <v>1000</v>
      </c>
      <c r="AX39" s="121">
        <f t="shared" si="9"/>
        <v>1359</v>
      </c>
      <c r="AY39" s="121">
        <f t="shared" si="10"/>
        <v>1164</v>
      </c>
      <c r="AZ39" s="59"/>
      <c r="BA39" s="122">
        <f t="shared" si="11"/>
        <v>11</v>
      </c>
      <c r="BB39" s="121">
        <f t="shared" si="12"/>
        <v>15</v>
      </c>
      <c r="BC39" s="121">
        <f t="shared" si="13"/>
        <v>12</v>
      </c>
      <c r="BD39" s="101">
        <f t="shared" si="14"/>
        <v>10</v>
      </c>
      <c r="BE39" s="121">
        <f t="shared" si="15"/>
        <v>12</v>
      </c>
      <c r="BF39" s="121">
        <f t="shared" si="16"/>
        <v>10</v>
      </c>
      <c r="BG39" s="121">
        <f t="shared" si="17"/>
        <v>9</v>
      </c>
      <c r="BH39" s="121">
        <f t="shared" si="18"/>
        <v>13</v>
      </c>
      <c r="BI39" s="121">
        <f t="shared" si="19"/>
        <v>10</v>
      </c>
      <c r="BJ39" s="121">
        <f t="shared" si="20"/>
        <v>15</v>
      </c>
      <c r="BK39" s="121">
        <f t="shared" si="21"/>
        <v>10</v>
      </c>
      <c r="BL39" s="102">
        <f t="shared" si="31"/>
        <v>127</v>
      </c>
      <c r="BM39" s="101">
        <f t="shared" si="32"/>
        <v>9</v>
      </c>
      <c r="BN39" s="101">
        <f t="shared" si="33"/>
        <v>15</v>
      </c>
      <c r="BO39" s="103">
        <f t="shared" si="34"/>
        <v>103</v>
      </c>
      <c r="BQ39" s="168">
        <f t="shared" si="22"/>
        <v>40</v>
      </c>
      <c r="BR39" s="169">
        <f t="shared" si="23"/>
        <v>13</v>
      </c>
    </row>
    <row r="40" spans="1:70" ht="14.25">
      <c r="A40" s="104">
        <v>36</v>
      </c>
      <c r="B40" s="123" t="s">
        <v>325</v>
      </c>
      <c r="C40" s="123" t="s">
        <v>165</v>
      </c>
      <c r="D40" s="171"/>
      <c r="E40" s="105">
        <f t="shared" si="24"/>
        <v>1191.42</v>
      </c>
      <c r="F40" s="106">
        <f t="shared" si="25"/>
        <v>9.4200000000000017</v>
      </c>
      <c r="G40" s="109">
        <v>1182</v>
      </c>
      <c r="H40" s="108"/>
      <c r="I40" s="109">
        <f t="shared" si="26"/>
        <v>-88.272727272727252</v>
      </c>
      <c r="J40" s="128">
        <f t="shared" si="27"/>
        <v>32</v>
      </c>
      <c r="K40" s="129">
        <v>10</v>
      </c>
      <c r="L40" s="110">
        <v>11</v>
      </c>
      <c r="M40" s="111">
        <f t="shared" si="28"/>
        <v>1270.2727272727273</v>
      </c>
      <c r="N40" s="109">
        <f t="shared" si="29"/>
        <v>127</v>
      </c>
      <c r="O40" s="112">
        <f t="shared" si="30"/>
        <v>102</v>
      </c>
      <c r="P40" s="113">
        <v>10</v>
      </c>
      <c r="Q40" s="114">
        <v>1</v>
      </c>
      <c r="R40" s="115">
        <v>18</v>
      </c>
      <c r="S40" s="116">
        <v>2</v>
      </c>
      <c r="T40" s="117">
        <v>16</v>
      </c>
      <c r="U40" s="118">
        <v>0</v>
      </c>
      <c r="V40" s="115">
        <v>3</v>
      </c>
      <c r="W40" s="118">
        <v>0</v>
      </c>
      <c r="X40" s="117">
        <v>50</v>
      </c>
      <c r="Y40" s="118">
        <v>2</v>
      </c>
      <c r="Z40" s="117">
        <v>35</v>
      </c>
      <c r="AA40" s="118">
        <v>0</v>
      </c>
      <c r="AB40" s="117">
        <v>40</v>
      </c>
      <c r="AC40" s="116">
        <v>2</v>
      </c>
      <c r="AD40" s="113">
        <v>20</v>
      </c>
      <c r="AE40" s="114">
        <v>0</v>
      </c>
      <c r="AF40" s="119">
        <v>31</v>
      </c>
      <c r="AG40" s="116">
        <v>2</v>
      </c>
      <c r="AH40" s="115">
        <v>49</v>
      </c>
      <c r="AI40" s="118">
        <v>1</v>
      </c>
      <c r="AJ40" s="115">
        <v>15</v>
      </c>
      <c r="AK40" s="118">
        <v>0</v>
      </c>
      <c r="AL40" s="95"/>
      <c r="AM40" s="132"/>
      <c r="AN40" s="95"/>
      <c r="AO40" s="120">
        <f t="shared" si="0"/>
        <v>1429</v>
      </c>
      <c r="AP40" s="101">
        <f t="shared" si="1"/>
        <v>1364</v>
      </c>
      <c r="AQ40" s="121">
        <f t="shared" si="2"/>
        <v>1373</v>
      </c>
      <c r="AR40" s="101">
        <f t="shared" si="3"/>
        <v>1531</v>
      </c>
      <c r="AS40" s="121">
        <f t="shared" si="4"/>
        <v>1000</v>
      </c>
      <c r="AT40" s="121">
        <f t="shared" si="5"/>
        <v>1186</v>
      </c>
      <c r="AU40" s="121">
        <f t="shared" si="6"/>
        <v>1122</v>
      </c>
      <c r="AV40" s="121">
        <f t="shared" si="7"/>
        <v>1357</v>
      </c>
      <c r="AW40" s="101">
        <f t="shared" si="8"/>
        <v>1237</v>
      </c>
      <c r="AX40" s="121">
        <f t="shared" si="9"/>
        <v>1000</v>
      </c>
      <c r="AY40" s="121">
        <f t="shared" si="10"/>
        <v>1374</v>
      </c>
      <c r="AZ40" s="59"/>
      <c r="BA40" s="122">
        <f t="shared" si="11"/>
        <v>11</v>
      </c>
      <c r="BB40" s="121">
        <f t="shared" si="12"/>
        <v>9</v>
      </c>
      <c r="BC40" s="121">
        <f t="shared" si="13"/>
        <v>17</v>
      </c>
      <c r="BD40" s="101">
        <f t="shared" si="14"/>
        <v>14</v>
      </c>
      <c r="BE40" s="121">
        <f t="shared" si="15"/>
        <v>8</v>
      </c>
      <c r="BF40" s="121">
        <f t="shared" si="16"/>
        <v>13</v>
      </c>
      <c r="BG40" s="121">
        <f t="shared" si="17"/>
        <v>11</v>
      </c>
      <c r="BH40" s="121">
        <f t="shared" si="18"/>
        <v>12</v>
      </c>
      <c r="BI40" s="121">
        <f t="shared" si="19"/>
        <v>10</v>
      </c>
      <c r="BJ40" s="121">
        <f t="shared" si="20"/>
        <v>10</v>
      </c>
      <c r="BK40" s="121">
        <f t="shared" si="21"/>
        <v>12</v>
      </c>
      <c r="BL40" s="102">
        <f t="shared" si="31"/>
        <v>127</v>
      </c>
      <c r="BM40" s="101">
        <f t="shared" si="32"/>
        <v>8</v>
      </c>
      <c r="BN40" s="101">
        <f t="shared" si="33"/>
        <v>17</v>
      </c>
      <c r="BO40" s="103">
        <f t="shared" si="34"/>
        <v>102</v>
      </c>
      <c r="BQ40" s="168">
        <f t="shared" si="22"/>
        <v>21</v>
      </c>
      <c r="BR40" s="169">
        <f t="shared" si="23"/>
        <v>32</v>
      </c>
    </row>
    <row r="41" spans="1:70" ht="14.25">
      <c r="A41" s="104">
        <v>37</v>
      </c>
      <c r="B41" s="123" t="s">
        <v>326</v>
      </c>
      <c r="C41" s="123" t="s">
        <v>169</v>
      </c>
      <c r="D41" s="171"/>
      <c r="E41" s="105">
        <f t="shared" si="24"/>
        <v>1154.54</v>
      </c>
      <c r="F41" s="106">
        <f t="shared" si="25"/>
        <v>-17.459999999999987</v>
      </c>
      <c r="G41" s="109">
        <v>1172</v>
      </c>
      <c r="H41" s="108"/>
      <c r="I41" s="109">
        <f t="shared" si="26"/>
        <v>-57</v>
      </c>
      <c r="J41" s="128">
        <f t="shared" si="27"/>
        <v>45</v>
      </c>
      <c r="K41" s="129">
        <v>8</v>
      </c>
      <c r="L41" s="110">
        <v>11</v>
      </c>
      <c r="M41" s="111">
        <f t="shared" si="28"/>
        <v>1229</v>
      </c>
      <c r="N41" s="109">
        <f t="shared" si="29"/>
        <v>119</v>
      </c>
      <c r="O41" s="112">
        <f t="shared" si="30"/>
        <v>96</v>
      </c>
      <c r="P41" s="113">
        <v>11</v>
      </c>
      <c r="Q41" s="114">
        <v>0</v>
      </c>
      <c r="R41" s="115">
        <v>50</v>
      </c>
      <c r="S41" s="116">
        <v>2</v>
      </c>
      <c r="T41" s="117">
        <v>21</v>
      </c>
      <c r="U41" s="118">
        <v>1</v>
      </c>
      <c r="V41" s="115">
        <v>34</v>
      </c>
      <c r="W41" s="118">
        <v>1</v>
      </c>
      <c r="X41" s="117">
        <v>7</v>
      </c>
      <c r="Y41" s="118">
        <v>1</v>
      </c>
      <c r="Z41" s="117">
        <v>17</v>
      </c>
      <c r="AA41" s="118">
        <v>0</v>
      </c>
      <c r="AB41" s="117">
        <v>24</v>
      </c>
      <c r="AC41" s="116">
        <v>2</v>
      </c>
      <c r="AD41" s="113">
        <v>32</v>
      </c>
      <c r="AE41" s="114">
        <v>0</v>
      </c>
      <c r="AF41" s="119">
        <v>48</v>
      </c>
      <c r="AG41" s="116">
        <v>0</v>
      </c>
      <c r="AH41" s="115">
        <v>39</v>
      </c>
      <c r="AI41" s="118">
        <v>0</v>
      </c>
      <c r="AJ41" s="115">
        <v>43</v>
      </c>
      <c r="AK41" s="118">
        <v>1</v>
      </c>
      <c r="AL41" s="95"/>
      <c r="AM41" s="132"/>
      <c r="AN41" s="95"/>
      <c r="AO41" s="120">
        <f t="shared" si="0"/>
        <v>1422</v>
      </c>
      <c r="AP41" s="101">
        <f t="shared" si="1"/>
        <v>1000</v>
      </c>
      <c r="AQ41" s="121">
        <f t="shared" si="2"/>
        <v>1346</v>
      </c>
      <c r="AR41" s="101">
        <f t="shared" si="3"/>
        <v>1194</v>
      </c>
      <c r="AS41" s="121">
        <f t="shared" si="4"/>
        <v>1452</v>
      </c>
      <c r="AT41" s="121">
        <f t="shared" si="5"/>
        <v>1372</v>
      </c>
      <c r="AU41" s="121">
        <f t="shared" si="6"/>
        <v>1323</v>
      </c>
      <c r="AV41" s="121">
        <f t="shared" si="7"/>
        <v>1213</v>
      </c>
      <c r="AW41" s="101">
        <f t="shared" si="8"/>
        <v>1000</v>
      </c>
      <c r="AX41" s="121">
        <f t="shared" si="9"/>
        <v>1158</v>
      </c>
      <c r="AY41" s="121">
        <f t="shared" si="10"/>
        <v>1039</v>
      </c>
      <c r="AZ41" s="59"/>
      <c r="BA41" s="122">
        <f t="shared" si="11"/>
        <v>12</v>
      </c>
      <c r="BB41" s="121">
        <f t="shared" si="12"/>
        <v>8</v>
      </c>
      <c r="BC41" s="121">
        <f t="shared" si="13"/>
        <v>11</v>
      </c>
      <c r="BD41" s="101">
        <f t="shared" si="14"/>
        <v>9</v>
      </c>
      <c r="BE41" s="121">
        <f t="shared" si="15"/>
        <v>15</v>
      </c>
      <c r="BF41" s="121">
        <f t="shared" si="16"/>
        <v>13</v>
      </c>
      <c r="BG41" s="121">
        <f t="shared" si="17"/>
        <v>10</v>
      </c>
      <c r="BH41" s="121">
        <f t="shared" si="18"/>
        <v>12</v>
      </c>
      <c r="BI41" s="121">
        <f t="shared" si="19"/>
        <v>10</v>
      </c>
      <c r="BJ41" s="121">
        <f t="shared" si="20"/>
        <v>11</v>
      </c>
      <c r="BK41" s="121">
        <f t="shared" si="21"/>
        <v>8</v>
      </c>
      <c r="BL41" s="102">
        <f t="shared" si="31"/>
        <v>119</v>
      </c>
      <c r="BM41" s="101">
        <f t="shared" si="32"/>
        <v>8</v>
      </c>
      <c r="BN41" s="101">
        <f t="shared" si="33"/>
        <v>15</v>
      </c>
      <c r="BO41" s="103">
        <f t="shared" si="34"/>
        <v>96</v>
      </c>
      <c r="BQ41" s="168">
        <f t="shared" si="22"/>
        <v>8</v>
      </c>
      <c r="BR41" s="169">
        <f t="shared" si="23"/>
        <v>45</v>
      </c>
    </row>
    <row r="42" spans="1:70" ht="14.25">
      <c r="A42" s="104">
        <v>38</v>
      </c>
      <c r="B42" s="123" t="s">
        <v>327</v>
      </c>
      <c r="C42" s="123" t="s">
        <v>324</v>
      </c>
      <c r="D42" s="171"/>
      <c r="E42" s="105">
        <f t="shared" si="24"/>
        <v>1156.18</v>
      </c>
      <c r="F42" s="106">
        <f t="shared" si="25"/>
        <v>-7.8199999999999825</v>
      </c>
      <c r="G42" s="109">
        <v>1164</v>
      </c>
      <c r="H42" s="108"/>
      <c r="I42" s="109">
        <f t="shared" si="26"/>
        <v>-9.9090909090909918</v>
      </c>
      <c r="J42" s="128">
        <f t="shared" si="27"/>
        <v>35</v>
      </c>
      <c r="K42" s="129">
        <v>10</v>
      </c>
      <c r="L42" s="110">
        <v>11</v>
      </c>
      <c r="M42" s="111">
        <f t="shared" si="28"/>
        <v>1173.909090909091</v>
      </c>
      <c r="N42" s="109">
        <f t="shared" si="29"/>
        <v>108</v>
      </c>
      <c r="O42" s="112">
        <f t="shared" si="30"/>
        <v>90</v>
      </c>
      <c r="P42" s="113">
        <v>12</v>
      </c>
      <c r="Q42" s="114">
        <v>0</v>
      </c>
      <c r="R42" s="115">
        <v>49</v>
      </c>
      <c r="S42" s="116">
        <v>1</v>
      </c>
      <c r="T42" s="117">
        <v>8</v>
      </c>
      <c r="U42" s="118">
        <v>1</v>
      </c>
      <c r="V42" s="115">
        <v>22</v>
      </c>
      <c r="W42" s="118">
        <v>0</v>
      </c>
      <c r="X42" s="117">
        <v>47</v>
      </c>
      <c r="Y42" s="118">
        <v>0</v>
      </c>
      <c r="Z42" s="117">
        <v>45</v>
      </c>
      <c r="AA42" s="118">
        <v>2</v>
      </c>
      <c r="AB42" s="117">
        <v>51</v>
      </c>
      <c r="AC42" s="116">
        <v>1</v>
      </c>
      <c r="AD42" s="113">
        <v>43</v>
      </c>
      <c r="AE42" s="114">
        <v>2</v>
      </c>
      <c r="AF42" s="119">
        <v>40</v>
      </c>
      <c r="AG42" s="116">
        <v>2</v>
      </c>
      <c r="AH42" s="115">
        <v>20</v>
      </c>
      <c r="AI42" s="118">
        <v>1</v>
      </c>
      <c r="AJ42" s="115">
        <v>35</v>
      </c>
      <c r="AK42" s="118">
        <v>0</v>
      </c>
      <c r="AL42" s="95"/>
      <c r="AM42" s="132"/>
      <c r="AN42" s="95"/>
      <c r="AO42" s="120">
        <f t="shared" si="0"/>
        <v>1389</v>
      </c>
      <c r="AP42" s="101">
        <f t="shared" si="1"/>
        <v>1000</v>
      </c>
      <c r="AQ42" s="121">
        <f t="shared" si="2"/>
        <v>1446</v>
      </c>
      <c r="AR42" s="101">
        <f t="shared" si="3"/>
        <v>1345</v>
      </c>
      <c r="AS42" s="121">
        <f t="shared" si="4"/>
        <v>1000</v>
      </c>
      <c r="AT42" s="121">
        <f t="shared" si="5"/>
        <v>1029</v>
      </c>
      <c r="AU42" s="121">
        <f t="shared" si="6"/>
        <v>1000</v>
      </c>
      <c r="AV42" s="121">
        <f t="shared" si="7"/>
        <v>1039</v>
      </c>
      <c r="AW42" s="101">
        <f t="shared" si="8"/>
        <v>1122</v>
      </c>
      <c r="AX42" s="121">
        <f t="shared" si="9"/>
        <v>1357</v>
      </c>
      <c r="AY42" s="121">
        <f t="shared" si="10"/>
        <v>1186</v>
      </c>
      <c r="AZ42" s="59"/>
      <c r="BA42" s="122">
        <f t="shared" si="11"/>
        <v>10</v>
      </c>
      <c r="BB42" s="121">
        <f t="shared" si="12"/>
        <v>10</v>
      </c>
      <c r="BC42" s="121">
        <f t="shared" si="13"/>
        <v>14</v>
      </c>
      <c r="BD42" s="101">
        <f t="shared" si="14"/>
        <v>11</v>
      </c>
      <c r="BE42" s="121">
        <f t="shared" si="15"/>
        <v>4</v>
      </c>
      <c r="BF42" s="121">
        <f t="shared" si="16"/>
        <v>5</v>
      </c>
      <c r="BG42" s="121">
        <f t="shared" si="17"/>
        <v>10</v>
      </c>
      <c r="BH42" s="121">
        <f t="shared" si="18"/>
        <v>8</v>
      </c>
      <c r="BI42" s="121">
        <f t="shared" si="19"/>
        <v>11</v>
      </c>
      <c r="BJ42" s="121">
        <f t="shared" si="20"/>
        <v>12</v>
      </c>
      <c r="BK42" s="121">
        <f t="shared" si="21"/>
        <v>13</v>
      </c>
      <c r="BL42" s="102">
        <f t="shared" si="31"/>
        <v>108</v>
      </c>
      <c r="BM42" s="101">
        <f t="shared" si="32"/>
        <v>4</v>
      </c>
      <c r="BN42" s="101">
        <f t="shared" si="33"/>
        <v>14</v>
      </c>
      <c r="BO42" s="103">
        <f t="shared" si="34"/>
        <v>90</v>
      </c>
      <c r="BQ42" s="168">
        <f t="shared" si="22"/>
        <v>18</v>
      </c>
      <c r="BR42" s="169">
        <f t="shared" si="23"/>
        <v>35</v>
      </c>
    </row>
    <row r="43" spans="1:70" ht="14.25">
      <c r="A43" s="104">
        <v>39</v>
      </c>
      <c r="B43" s="123" t="s">
        <v>328</v>
      </c>
      <c r="C43" s="123" t="s">
        <v>62</v>
      </c>
      <c r="D43" s="171"/>
      <c r="E43" s="105">
        <f t="shared" si="24"/>
        <v>1174.04</v>
      </c>
      <c r="F43" s="106">
        <f t="shared" si="25"/>
        <v>16.04000000000001</v>
      </c>
      <c r="G43" s="109">
        <v>1158</v>
      </c>
      <c r="H43" s="108"/>
      <c r="I43" s="109">
        <f t="shared" si="26"/>
        <v>-72.909090909090992</v>
      </c>
      <c r="J43" s="128">
        <f t="shared" si="27"/>
        <v>29</v>
      </c>
      <c r="K43" s="129">
        <v>11</v>
      </c>
      <c r="L43" s="110">
        <v>11</v>
      </c>
      <c r="M43" s="111">
        <f t="shared" si="28"/>
        <v>1230.909090909091</v>
      </c>
      <c r="N43" s="109">
        <f t="shared" si="29"/>
        <v>106</v>
      </c>
      <c r="O43" s="112">
        <f t="shared" si="30"/>
        <v>86</v>
      </c>
      <c r="P43" s="113">
        <v>13</v>
      </c>
      <c r="Q43" s="114">
        <v>0</v>
      </c>
      <c r="R43" s="115">
        <v>52</v>
      </c>
      <c r="S43" s="116">
        <v>2</v>
      </c>
      <c r="T43" s="117">
        <v>3</v>
      </c>
      <c r="U43" s="118">
        <v>0</v>
      </c>
      <c r="V43" s="115">
        <v>33</v>
      </c>
      <c r="W43" s="118">
        <v>1</v>
      </c>
      <c r="X43" s="117">
        <v>40</v>
      </c>
      <c r="Y43" s="118">
        <v>1</v>
      </c>
      <c r="Z43" s="117">
        <v>19</v>
      </c>
      <c r="AA43" s="118">
        <v>0</v>
      </c>
      <c r="AB43" s="117">
        <v>46</v>
      </c>
      <c r="AC43" s="116">
        <v>1</v>
      </c>
      <c r="AD43" s="113">
        <v>24</v>
      </c>
      <c r="AE43" s="114">
        <v>0</v>
      </c>
      <c r="AF43" s="119">
        <v>45</v>
      </c>
      <c r="AG43" s="116">
        <v>2</v>
      </c>
      <c r="AH43" s="115">
        <v>37</v>
      </c>
      <c r="AI43" s="118">
        <v>2</v>
      </c>
      <c r="AJ43" s="115">
        <v>12</v>
      </c>
      <c r="AK43" s="118">
        <v>2</v>
      </c>
      <c r="AL43" s="95"/>
      <c r="AM43" s="132"/>
      <c r="AN43" s="95"/>
      <c r="AO43" s="120">
        <f t="shared" si="0"/>
        <v>1383</v>
      </c>
      <c r="AP43" s="101">
        <f t="shared" si="1"/>
        <v>1000</v>
      </c>
      <c r="AQ43" s="121">
        <f t="shared" si="2"/>
        <v>1531</v>
      </c>
      <c r="AR43" s="101">
        <f t="shared" si="3"/>
        <v>1207</v>
      </c>
      <c r="AS43" s="121">
        <f t="shared" si="4"/>
        <v>1122</v>
      </c>
      <c r="AT43" s="121">
        <f t="shared" si="5"/>
        <v>1359</v>
      </c>
      <c r="AU43" s="121">
        <f t="shared" si="6"/>
        <v>1025</v>
      </c>
      <c r="AV43" s="121">
        <f t="shared" si="7"/>
        <v>1323</v>
      </c>
      <c r="AW43" s="101">
        <f t="shared" si="8"/>
        <v>1029</v>
      </c>
      <c r="AX43" s="121">
        <f t="shared" si="9"/>
        <v>1172</v>
      </c>
      <c r="AY43" s="121">
        <f t="shared" si="10"/>
        <v>1389</v>
      </c>
      <c r="AZ43" s="59"/>
      <c r="BA43" s="122">
        <f t="shared" si="11"/>
        <v>7</v>
      </c>
      <c r="BB43" s="121">
        <f t="shared" si="12"/>
        <v>6</v>
      </c>
      <c r="BC43" s="121">
        <f t="shared" si="13"/>
        <v>14</v>
      </c>
      <c r="BD43" s="101">
        <f t="shared" si="14"/>
        <v>11</v>
      </c>
      <c r="BE43" s="121">
        <f t="shared" si="15"/>
        <v>11</v>
      </c>
      <c r="BF43" s="121">
        <f t="shared" si="16"/>
        <v>15</v>
      </c>
      <c r="BG43" s="121">
        <f t="shared" si="17"/>
        <v>9</v>
      </c>
      <c r="BH43" s="121">
        <f t="shared" si="18"/>
        <v>10</v>
      </c>
      <c r="BI43" s="121">
        <f t="shared" si="19"/>
        <v>5</v>
      </c>
      <c r="BJ43" s="121">
        <f t="shared" si="20"/>
        <v>8</v>
      </c>
      <c r="BK43" s="121">
        <f t="shared" si="21"/>
        <v>10</v>
      </c>
      <c r="BL43" s="102">
        <f t="shared" si="31"/>
        <v>106</v>
      </c>
      <c r="BM43" s="101">
        <f t="shared" si="32"/>
        <v>5</v>
      </c>
      <c r="BN43" s="101">
        <f t="shared" si="33"/>
        <v>15</v>
      </c>
      <c r="BO43" s="103">
        <f t="shared" si="34"/>
        <v>86</v>
      </c>
      <c r="BQ43" s="168">
        <f t="shared" si="22"/>
        <v>24</v>
      </c>
      <c r="BR43" s="169">
        <f t="shared" si="23"/>
        <v>29</v>
      </c>
    </row>
    <row r="44" spans="1:70" ht="14.25">
      <c r="A44" s="104">
        <v>40</v>
      </c>
      <c r="B44" s="123" t="s">
        <v>125</v>
      </c>
      <c r="C44" s="123" t="s">
        <v>322</v>
      </c>
      <c r="D44" s="171"/>
      <c r="E44" s="105">
        <f t="shared" si="24"/>
        <v>1147.1400000000001</v>
      </c>
      <c r="F44" s="106">
        <f t="shared" si="25"/>
        <v>25.139999999999993</v>
      </c>
      <c r="G44" s="109">
        <v>1122</v>
      </c>
      <c r="H44" s="108"/>
      <c r="I44" s="109">
        <f t="shared" si="26"/>
        <v>-114.27272727272725</v>
      </c>
      <c r="J44" s="128">
        <f t="shared" si="27"/>
        <v>28</v>
      </c>
      <c r="K44" s="129">
        <v>11</v>
      </c>
      <c r="L44" s="110">
        <v>11</v>
      </c>
      <c r="M44" s="111">
        <f t="shared" si="28"/>
        <v>1236.2727272727273</v>
      </c>
      <c r="N44" s="109">
        <f t="shared" si="29"/>
        <v>110</v>
      </c>
      <c r="O44" s="112">
        <f t="shared" si="30"/>
        <v>92</v>
      </c>
      <c r="P44" s="113">
        <v>14</v>
      </c>
      <c r="Q44" s="114">
        <v>0</v>
      </c>
      <c r="R44" s="115">
        <v>51</v>
      </c>
      <c r="S44" s="116">
        <v>2</v>
      </c>
      <c r="T44" s="117">
        <v>12</v>
      </c>
      <c r="U44" s="118">
        <v>0</v>
      </c>
      <c r="V44" s="115">
        <v>8</v>
      </c>
      <c r="W44" s="118">
        <v>1</v>
      </c>
      <c r="X44" s="117">
        <v>39</v>
      </c>
      <c r="Y44" s="118">
        <v>1</v>
      </c>
      <c r="Z44" s="117">
        <v>24</v>
      </c>
      <c r="AA44" s="118">
        <v>1</v>
      </c>
      <c r="AB44" s="117">
        <v>36</v>
      </c>
      <c r="AC44" s="116">
        <v>0</v>
      </c>
      <c r="AD44" s="113">
        <v>47</v>
      </c>
      <c r="AE44" s="114">
        <v>2</v>
      </c>
      <c r="AF44" s="119">
        <v>38</v>
      </c>
      <c r="AG44" s="116">
        <v>0</v>
      </c>
      <c r="AH44" s="115">
        <v>18</v>
      </c>
      <c r="AI44" s="118">
        <v>2</v>
      </c>
      <c r="AJ44" s="115">
        <v>34</v>
      </c>
      <c r="AK44" s="118">
        <v>2</v>
      </c>
      <c r="AL44" s="95"/>
      <c r="AM44" s="132"/>
      <c r="AN44" s="95"/>
      <c r="AO44" s="120">
        <f t="shared" si="0"/>
        <v>1379</v>
      </c>
      <c r="AP44" s="101">
        <f t="shared" si="1"/>
        <v>1000</v>
      </c>
      <c r="AQ44" s="121">
        <f t="shared" si="2"/>
        <v>1389</v>
      </c>
      <c r="AR44" s="101">
        <f t="shared" si="3"/>
        <v>1446</v>
      </c>
      <c r="AS44" s="121">
        <f t="shared" si="4"/>
        <v>1158</v>
      </c>
      <c r="AT44" s="121">
        <f t="shared" si="5"/>
        <v>1323</v>
      </c>
      <c r="AU44" s="121">
        <f t="shared" si="6"/>
        <v>1182</v>
      </c>
      <c r="AV44" s="121">
        <f t="shared" si="7"/>
        <v>1000</v>
      </c>
      <c r="AW44" s="101">
        <f t="shared" si="8"/>
        <v>1164</v>
      </c>
      <c r="AX44" s="121">
        <f t="shared" si="9"/>
        <v>1364</v>
      </c>
      <c r="AY44" s="121">
        <f t="shared" si="10"/>
        <v>1194</v>
      </c>
      <c r="AZ44" s="59"/>
      <c r="BA44" s="122">
        <f t="shared" si="11"/>
        <v>13</v>
      </c>
      <c r="BB44" s="121">
        <f t="shared" si="12"/>
        <v>10</v>
      </c>
      <c r="BC44" s="121">
        <f t="shared" si="13"/>
        <v>10</v>
      </c>
      <c r="BD44" s="101">
        <f t="shared" si="14"/>
        <v>14</v>
      </c>
      <c r="BE44" s="121">
        <f t="shared" si="15"/>
        <v>11</v>
      </c>
      <c r="BF44" s="121">
        <f t="shared" si="16"/>
        <v>10</v>
      </c>
      <c r="BG44" s="121">
        <f t="shared" si="17"/>
        <v>10</v>
      </c>
      <c r="BH44" s="121">
        <f t="shared" si="18"/>
        <v>4</v>
      </c>
      <c r="BI44" s="121">
        <f t="shared" si="19"/>
        <v>10</v>
      </c>
      <c r="BJ44" s="121">
        <f t="shared" si="20"/>
        <v>9</v>
      </c>
      <c r="BK44" s="121">
        <f t="shared" si="21"/>
        <v>9</v>
      </c>
      <c r="BL44" s="102">
        <f t="shared" si="31"/>
        <v>110</v>
      </c>
      <c r="BM44" s="101">
        <f t="shared" si="32"/>
        <v>4</v>
      </c>
      <c r="BN44" s="101">
        <f t="shared" si="33"/>
        <v>14</v>
      </c>
      <c r="BO44" s="103">
        <f t="shared" si="34"/>
        <v>92</v>
      </c>
      <c r="BQ44" s="168">
        <f t="shared" si="22"/>
        <v>25</v>
      </c>
      <c r="BR44" s="169">
        <f t="shared" si="23"/>
        <v>28</v>
      </c>
    </row>
    <row r="45" spans="1:70" ht="14.25">
      <c r="A45" s="104">
        <v>41</v>
      </c>
      <c r="B45" s="123" t="s">
        <v>329</v>
      </c>
      <c r="C45" s="123" t="s">
        <v>297</v>
      </c>
      <c r="D45" s="171"/>
      <c r="E45" s="105">
        <f t="shared" si="24"/>
        <v>1089.24</v>
      </c>
      <c r="F45" s="106">
        <f t="shared" si="25"/>
        <v>17.239999999999995</v>
      </c>
      <c r="G45" s="127">
        <v>1072</v>
      </c>
      <c r="H45" s="108"/>
      <c r="I45" s="109">
        <f t="shared" si="26"/>
        <v>-169.27272727272725</v>
      </c>
      <c r="J45" s="128">
        <f t="shared" si="27"/>
        <v>41</v>
      </c>
      <c r="K45" s="129">
        <v>9</v>
      </c>
      <c r="L45" s="110">
        <v>11</v>
      </c>
      <c r="M45" s="111">
        <f t="shared" si="28"/>
        <v>1241.2727272727273</v>
      </c>
      <c r="N45" s="109">
        <f t="shared" si="29"/>
        <v>109</v>
      </c>
      <c r="O45" s="112">
        <f t="shared" si="30"/>
        <v>87</v>
      </c>
      <c r="P45" s="113">
        <v>15</v>
      </c>
      <c r="Q45" s="114">
        <v>2</v>
      </c>
      <c r="R45" s="115">
        <v>19</v>
      </c>
      <c r="S45" s="116">
        <v>1</v>
      </c>
      <c r="T45" s="117">
        <v>9</v>
      </c>
      <c r="U45" s="118">
        <v>1</v>
      </c>
      <c r="V45" s="115">
        <v>13</v>
      </c>
      <c r="W45" s="118">
        <v>0</v>
      </c>
      <c r="X45" s="117">
        <v>42</v>
      </c>
      <c r="Y45" s="118">
        <v>0</v>
      </c>
      <c r="Z45" s="117">
        <v>44</v>
      </c>
      <c r="AA45" s="118">
        <v>1</v>
      </c>
      <c r="AB45" s="117">
        <v>28</v>
      </c>
      <c r="AC45" s="116">
        <v>1</v>
      </c>
      <c r="AD45" s="113">
        <v>21</v>
      </c>
      <c r="AE45" s="114">
        <v>0</v>
      </c>
      <c r="AF45" s="119">
        <v>18</v>
      </c>
      <c r="AG45" s="116">
        <v>1</v>
      </c>
      <c r="AH45" s="115">
        <v>51</v>
      </c>
      <c r="AI45" s="118">
        <v>1</v>
      </c>
      <c r="AJ45" s="115">
        <v>46</v>
      </c>
      <c r="AK45" s="118">
        <v>1</v>
      </c>
      <c r="AL45" s="95"/>
      <c r="AM45" s="132"/>
      <c r="AN45" s="95"/>
      <c r="AO45" s="120">
        <f t="shared" si="0"/>
        <v>1374</v>
      </c>
      <c r="AP45" s="101">
        <f t="shared" si="1"/>
        <v>1359</v>
      </c>
      <c r="AQ45" s="121">
        <f t="shared" si="2"/>
        <v>1430</v>
      </c>
      <c r="AR45" s="101">
        <f t="shared" si="3"/>
        <v>1383</v>
      </c>
      <c r="AS45" s="121">
        <f t="shared" si="4"/>
        <v>1071</v>
      </c>
      <c r="AT45" s="121">
        <f t="shared" si="5"/>
        <v>1031</v>
      </c>
      <c r="AU45" s="121">
        <f t="shared" si="6"/>
        <v>1271</v>
      </c>
      <c r="AV45" s="121">
        <f t="shared" si="7"/>
        <v>1346</v>
      </c>
      <c r="AW45" s="101">
        <f t="shared" si="8"/>
        <v>1364</v>
      </c>
      <c r="AX45" s="121">
        <f t="shared" si="9"/>
        <v>1000</v>
      </c>
      <c r="AY45" s="121">
        <f t="shared" si="10"/>
        <v>1025</v>
      </c>
      <c r="AZ45" s="59"/>
      <c r="BA45" s="122">
        <f t="shared" si="11"/>
        <v>12</v>
      </c>
      <c r="BB45" s="121">
        <f t="shared" si="12"/>
        <v>15</v>
      </c>
      <c r="BC45" s="121">
        <f t="shared" si="13"/>
        <v>11</v>
      </c>
      <c r="BD45" s="101">
        <f t="shared" si="14"/>
        <v>7</v>
      </c>
      <c r="BE45" s="121">
        <f t="shared" si="15"/>
        <v>8</v>
      </c>
      <c r="BF45" s="121">
        <f t="shared" si="16"/>
        <v>9</v>
      </c>
      <c r="BG45" s="121">
        <f t="shared" si="17"/>
        <v>8</v>
      </c>
      <c r="BH45" s="121">
        <f t="shared" si="18"/>
        <v>11</v>
      </c>
      <c r="BI45" s="121">
        <f t="shared" si="19"/>
        <v>9</v>
      </c>
      <c r="BJ45" s="121">
        <f t="shared" si="20"/>
        <v>10</v>
      </c>
      <c r="BK45" s="121">
        <f t="shared" si="21"/>
        <v>9</v>
      </c>
      <c r="BL45" s="102">
        <f t="shared" si="31"/>
        <v>109</v>
      </c>
      <c r="BM45" s="101">
        <f t="shared" si="32"/>
        <v>7</v>
      </c>
      <c r="BN45" s="101">
        <f t="shared" si="33"/>
        <v>15</v>
      </c>
      <c r="BO45" s="103">
        <f t="shared" si="34"/>
        <v>87</v>
      </c>
      <c r="BQ45" s="168">
        <f t="shared" si="22"/>
        <v>12</v>
      </c>
      <c r="BR45" s="169">
        <f t="shared" si="23"/>
        <v>41</v>
      </c>
    </row>
    <row r="46" spans="1:70" ht="14.25">
      <c r="A46" s="104">
        <v>42</v>
      </c>
      <c r="B46" s="123" t="s">
        <v>184</v>
      </c>
      <c r="C46" s="123" t="s">
        <v>148</v>
      </c>
      <c r="D46" s="171"/>
      <c r="E46" s="105">
        <f t="shared" si="24"/>
        <v>1094.58</v>
      </c>
      <c r="F46" s="106">
        <f t="shared" si="25"/>
        <v>23.579999999999988</v>
      </c>
      <c r="G46" s="109">
        <v>1071</v>
      </c>
      <c r="H46" s="108"/>
      <c r="I46" s="109">
        <f t="shared" si="26"/>
        <v>-243.5454545454545</v>
      </c>
      <c r="J46" s="128">
        <f t="shared" si="27"/>
        <v>44</v>
      </c>
      <c r="K46" s="129">
        <v>8</v>
      </c>
      <c r="L46" s="110">
        <v>11</v>
      </c>
      <c r="M46" s="111">
        <f t="shared" si="28"/>
        <v>1314.5454545454545</v>
      </c>
      <c r="N46" s="109">
        <f t="shared" si="29"/>
        <v>125</v>
      </c>
      <c r="O46" s="112">
        <f t="shared" si="30"/>
        <v>100</v>
      </c>
      <c r="P46" s="113">
        <v>16</v>
      </c>
      <c r="Q46" s="114">
        <v>0</v>
      </c>
      <c r="R46" s="115">
        <v>8</v>
      </c>
      <c r="S46" s="116">
        <v>1</v>
      </c>
      <c r="T46" s="117">
        <v>18</v>
      </c>
      <c r="U46" s="118">
        <v>1</v>
      </c>
      <c r="V46" s="115">
        <v>31</v>
      </c>
      <c r="W46" s="118">
        <v>2</v>
      </c>
      <c r="X46" s="117">
        <v>41</v>
      </c>
      <c r="Y46" s="118">
        <v>2</v>
      </c>
      <c r="Z46" s="117">
        <v>1</v>
      </c>
      <c r="AA46" s="118">
        <v>0</v>
      </c>
      <c r="AB46" s="117">
        <v>22</v>
      </c>
      <c r="AC46" s="116">
        <v>0</v>
      </c>
      <c r="AD46" s="113">
        <v>6</v>
      </c>
      <c r="AE46" s="114">
        <v>0</v>
      </c>
      <c r="AF46" s="119">
        <v>28</v>
      </c>
      <c r="AG46" s="116">
        <v>2</v>
      </c>
      <c r="AH46" s="115">
        <v>33</v>
      </c>
      <c r="AI46" s="118">
        <v>0</v>
      </c>
      <c r="AJ46" s="115">
        <v>51</v>
      </c>
      <c r="AK46" s="118">
        <v>0</v>
      </c>
      <c r="AL46" s="95"/>
      <c r="AM46" s="132"/>
      <c r="AN46" s="95"/>
      <c r="AO46" s="120">
        <f t="shared" si="0"/>
        <v>1373</v>
      </c>
      <c r="AP46" s="101">
        <f t="shared" si="1"/>
        <v>1446</v>
      </c>
      <c r="AQ46" s="121">
        <f t="shared" si="2"/>
        <v>1364</v>
      </c>
      <c r="AR46" s="101">
        <f t="shared" si="3"/>
        <v>1237</v>
      </c>
      <c r="AS46" s="121">
        <f t="shared" si="4"/>
        <v>1072</v>
      </c>
      <c r="AT46" s="121">
        <f t="shared" si="5"/>
        <v>1670</v>
      </c>
      <c r="AU46" s="121">
        <f t="shared" si="6"/>
        <v>1345</v>
      </c>
      <c r="AV46" s="121">
        <f t="shared" si="7"/>
        <v>1475</v>
      </c>
      <c r="AW46" s="101">
        <f t="shared" si="8"/>
        <v>1271</v>
      </c>
      <c r="AX46" s="121">
        <f t="shared" si="9"/>
        <v>1207</v>
      </c>
      <c r="AY46" s="121">
        <f t="shared" si="10"/>
        <v>1000</v>
      </c>
      <c r="AZ46" s="59"/>
      <c r="BA46" s="122">
        <f t="shared" si="11"/>
        <v>17</v>
      </c>
      <c r="BB46" s="121">
        <f t="shared" si="12"/>
        <v>14</v>
      </c>
      <c r="BC46" s="121">
        <f t="shared" si="13"/>
        <v>9</v>
      </c>
      <c r="BD46" s="101">
        <f t="shared" si="14"/>
        <v>10</v>
      </c>
      <c r="BE46" s="121">
        <f t="shared" si="15"/>
        <v>9</v>
      </c>
      <c r="BF46" s="121">
        <f t="shared" si="16"/>
        <v>14</v>
      </c>
      <c r="BG46" s="121">
        <f t="shared" si="17"/>
        <v>11</v>
      </c>
      <c r="BH46" s="121">
        <f t="shared" si="18"/>
        <v>12</v>
      </c>
      <c r="BI46" s="121">
        <f t="shared" si="19"/>
        <v>8</v>
      </c>
      <c r="BJ46" s="121">
        <f t="shared" si="20"/>
        <v>11</v>
      </c>
      <c r="BK46" s="121">
        <f t="shared" si="21"/>
        <v>10</v>
      </c>
      <c r="BL46" s="102">
        <f t="shared" si="31"/>
        <v>125</v>
      </c>
      <c r="BM46" s="101">
        <f t="shared" si="32"/>
        <v>8</v>
      </c>
      <c r="BN46" s="101">
        <f t="shared" si="33"/>
        <v>17</v>
      </c>
      <c r="BO46" s="103">
        <f t="shared" si="34"/>
        <v>100</v>
      </c>
      <c r="BQ46" s="168">
        <f t="shared" si="22"/>
        <v>9</v>
      </c>
      <c r="BR46" s="169">
        <f t="shared" si="23"/>
        <v>44</v>
      </c>
    </row>
    <row r="47" spans="1:70" ht="14.25">
      <c r="A47" s="104">
        <v>43</v>
      </c>
      <c r="B47" s="123" t="s">
        <v>330</v>
      </c>
      <c r="C47" s="123" t="s">
        <v>62</v>
      </c>
      <c r="D47" s="171"/>
      <c r="E47" s="105">
        <f t="shared" si="24"/>
        <v>1039.48</v>
      </c>
      <c r="F47" s="106">
        <f t="shared" si="25"/>
        <v>0.48000000000000043</v>
      </c>
      <c r="G47" s="109">
        <v>1039</v>
      </c>
      <c r="H47" s="108"/>
      <c r="I47" s="109">
        <f t="shared" si="26"/>
        <v>-138.5454545454545</v>
      </c>
      <c r="J47" s="128">
        <f t="shared" si="27"/>
        <v>46</v>
      </c>
      <c r="K47" s="129">
        <v>8</v>
      </c>
      <c r="L47" s="110">
        <v>11</v>
      </c>
      <c r="M47" s="111">
        <f t="shared" si="28"/>
        <v>1177.5454545454545</v>
      </c>
      <c r="N47" s="109">
        <f t="shared" si="29"/>
        <v>98</v>
      </c>
      <c r="O47" s="112">
        <f t="shared" si="30"/>
        <v>79</v>
      </c>
      <c r="P47" s="113">
        <v>17</v>
      </c>
      <c r="Q47" s="114">
        <v>0</v>
      </c>
      <c r="R47" s="115">
        <v>3</v>
      </c>
      <c r="S47" s="116">
        <v>1</v>
      </c>
      <c r="T47" s="117">
        <v>28</v>
      </c>
      <c r="U47" s="118">
        <v>0</v>
      </c>
      <c r="V47" s="115">
        <v>52</v>
      </c>
      <c r="W47" s="118">
        <v>1</v>
      </c>
      <c r="X47" s="117">
        <v>44</v>
      </c>
      <c r="Y47" s="118">
        <v>1</v>
      </c>
      <c r="Z47" s="117">
        <v>48</v>
      </c>
      <c r="AA47" s="118">
        <v>0</v>
      </c>
      <c r="AB47" s="117">
        <v>45</v>
      </c>
      <c r="AC47" s="116">
        <v>2</v>
      </c>
      <c r="AD47" s="113">
        <v>38</v>
      </c>
      <c r="AE47" s="114">
        <v>0</v>
      </c>
      <c r="AF47" s="119">
        <v>50</v>
      </c>
      <c r="AG47" s="116">
        <v>0</v>
      </c>
      <c r="AH47" s="115">
        <v>13</v>
      </c>
      <c r="AI47" s="118">
        <v>2</v>
      </c>
      <c r="AJ47" s="115">
        <v>37</v>
      </c>
      <c r="AK47" s="118">
        <v>1</v>
      </c>
      <c r="AL47" s="95"/>
      <c r="AM47" s="132"/>
      <c r="AN47" s="95"/>
      <c r="AO47" s="120">
        <f t="shared" si="0"/>
        <v>1372</v>
      </c>
      <c r="AP47" s="101">
        <f t="shared" si="1"/>
        <v>1531</v>
      </c>
      <c r="AQ47" s="121">
        <f t="shared" si="2"/>
        <v>1271</v>
      </c>
      <c r="AR47" s="101">
        <f t="shared" si="3"/>
        <v>1000</v>
      </c>
      <c r="AS47" s="121">
        <f t="shared" si="4"/>
        <v>1031</v>
      </c>
      <c r="AT47" s="121">
        <f t="shared" si="5"/>
        <v>1000</v>
      </c>
      <c r="AU47" s="121">
        <f t="shared" si="6"/>
        <v>1029</v>
      </c>
      <c r="AV47" s="121">
        <f t="shared" si="7"/>
        <v>1164</v>
      </c>
      <c r="AW47" s="101">
        <f t="shared" si="8"/>
        <v>1000</v>
      </c>
      <c r="AX47" s="121">
        <f t="shared" si="9"/>
        <v>1383</v>
      </c>
      <c r="AY47" s="121">
        <f t="shared" si="10"/>
        <v>1172</v>
      </c>
      <c r="AZ47" s="59"/>
      <c r="BA47" s="122">
        <f t="shared" si="11"/>
        <v>13</v>
      </c>
      <c r="BB47" s="121">
        <f t="shared" si="12"/>
        <v>14</v>
      </c>
      <c r="BC47" s="121">
        <f t="shared" si="13"/>
        <v>8</v>
      </c>
      <c r="BD47" s="101">
        <f t="shared" si="14"/>
        <v>6</v>
      </c>
      <c r="BE47" s="121">
        <f t="shared" si="15"/>
        <v>9</v>
      </c>
      <c r="BF47" s="121">
        <f t="shared" si="16"/>
        <v>10</v>
      </c>
      <c r="BG47" s="121">
        <f t="shared" si="17"/>
        <v>5</v>
      </c>
      <c r="BH47" s="121">
        <f t="shared" si="18"/>
        <v>10</v>
      </c>
      <c r="BI47" s="121">
        <f t="shared" si="19"/>
        <v>8</v>
      </c>
      <c r="BJ47" s="121">
        <f t="shared" si="20"/>
        <v>7</v>
      </c>
      <c r="BK47" s="121">
        <f t="shared" si="21"/>
        <v>8</v>
      </c>
      <c r="BL47" s="102">
        <f t="shared" si="31"/>
        <v>98</v>
      </c>
      <c r="BM47" s="101">
        <f t="shared" si="32"/>
        <v>5</v>
      </c>
      <c r="BN47" s="101">
        <f t="shared" si="33"/>
        <v>14</v>
      </c>
      <c r="BO47" s="103">
        <f t="shared" si="34"/>
        <v>79</v>
      </c>
      <c r="BQ47" s="168">
        <f t="shared" si="22"/>
        <v>7</v>
      </c>
      <c r="BR47" s="169">
        <f t="shared" si="23"/>
        <v>46</v>
      </c>
    </row>
    <row r="48" spans="1:70" ht="14.25">
      <c r="A48" s="104">
        <v>44</v>
      </c>
      <c r="B48" s="123" t="s">
        <v>331</v>
      </c>
      <c r="C48" s="123" t="s">
        <v>310</v>
      </c>
      <c r="D48" s="171"/>
      <c r="E48" s="105">
        <f t="shared" si="24"/>
        <v>1033.58</v>
      </c>
      <c r="F48" s="106">
        <f t="shared" si="25"/>
        <v>2.5800000000000267</v>
      </c>
      <c r="G48" s="109">
        <v>1031</v>
      </c>
      <c r="H48" s="108"/>
      <c r="I48" s="109">
        <f t="shared" si="26"/>
        <v>-102.63636363636374</v>
      </c>
      <c r="J48" s="128">
        <f t="shared" si="27"/>
        <v>43</v>
      </c>
      <c r="K48" s="129">
        <v>9</v>
      </c>
      <c r="L48" s="110">
        <v>11</v>
      </c>
      <c r="M48" s="111">
        <f t="shared" si="28"/>
        <v>1133.6363636363637</v>
      </c>
      <c r="N48" s="109">
        <f t="shared" si="29"/>
        <v>100</v>
      </c>
      <c r="O48" s="112">
        <f t="shared" si="30"/>
        <v>82</v>
      </c>
      <c r="P48" s="113">
        <v>18</v>
      </c>
      <c r="Q48" s="114">
        <v>1</v>
      </c>
      <c r="R48" s="115">
        <v>6</v>
      </c>
      <c r="S48" s="116">
        <v>0</v>
      </c>
      <c r="T48" s="117">
        <v>27</v>
      </c>
      <c r="U48" s="118">
        <v>0</v>
      </c>
      <c r="V48" s="115">
        <v>51</v>
      </c>
      <c r="W48" s="118">
        <v>1</v>
      </c>
      <c r="X48" s="117">
        <v>43</v>
      </c>
      <c r="Y48" s="118">
        <v>1</v>
      </c>
      <c r="Z48" s="117">
        <v>41</v>
      </c>
      <c r="AA48" s="118">
        <v>1</v>
      </c>
      <c r="AB48" s="117">
        <v>33</v>
      </c>
      <c r="AC48" s="116">
        <v>0</v>
      </c>
      <c r="AD48" s="113">
        <v>52</v>
      </c>
      <c r="AE48" s="114">
        <v>2</v>
      </c>
      <c r="AF48" s="119">
        <v>46</v>
      </c>
      <c r="AG48" s="116">
        <v>0</v>
      </c>
      <c r="AH48" s="115">
        <v>50</v>
      </c>
      <c r="AI48" s="118">
        <v>1</v>
      </c>
      <c r="AJ48" s="115">
        <v>47</v>
      </c>
      <c r="AK48" s="118">
        <v>2</v>
      </c>
      <c r="AL48" s="95"/>
      <c r="AM48" s="132"/>
      <c r="AN48" s="95"/>
      <c r="AO48" s="120">
        <f t="shared" si="0"/>
        <v>1364</v>
      </c>
      <c r="AP48" s="101">
        <f t="shared" si="1"/>
        <v>1475</v>
      </c>
      <c r="AQ48" s="121">
        <f t="shared" si="2"/>
        <v>1288</v>
      </c>
      <c r="AR48" s="101">
        <f t="shared" si="3"/>
        <v>1000</v>
      </c>
      <c r="AS48" s="121">
        <f t="shared" si="4"/>
        <v>1039</v>
      </c>
      <c r="AT48" s="121">
        <f t="shared" si="5"/>
        <v>1072</v>
      </c>
      <c r="AU48" s="121">
        <f t="shared" si="6"/>
        <v>1207</v>
      </c>
      <c r="AV48" s="121">
        <f t="shared" si="7"/>
        <v>1000</v>
      </c>
      <c r="AW48" s="101">
        <f t="shared" si="8"/>
        <v>1025</v>
      </c>
      <c r="AX48" s="121">
        <f t="shared" si="9"/>
        <v>1000</v>
      </c>
      <c r="AY48" s="121">
        <f t="shared" si="10"/>
        <v>1000</v>
      </c>
      <c r="AZ48" s="59"/>
      <c r="BA48" s="122">
        <f t="shared" si="11"/>
        <v>9</v>
      </c>
      <c r="BB48" s="121">
        <f t="shared" si="12"/>
        <v>12</v>
      </c>
      <c r="BC48" s="121">
        <f t="shared" si="13"/>
        <v>14</v>
      </c>
      <c r="BD48" s="101">
        <f t="shared" si="14"/>
        <v>10</v>
      </c>
      <c r="BE48" s="121">
        <f t="shared" si="15"/>
        <v>8</v>
      </c>
      <c r="BF48" s="121">
        <f t="shared" si="16"/>
        <v>9</v>
      </c>
      <c r="BG48" s="121">
        <f t="shared" si="17"/>
        <v>11</v>
      </c>
      <c r="BH48" s="121">
        <f t="shared" si="18"/>
        <v>6</v>
      </c>
      <c r="BI48" s="121">
        <f t="shared" si="19"/>
        <v>9</v>
      </c>
      <c r="BJ48" s="121">
        <f t="shared" si="20"/>
        <v>8</v>
      </c>
      <c r="BK48" s="121">
        <f t="shared" si="21"/>
        <v>4</v>
      </c>
      <c r="BL48" s="102">
        <f t="shared" si="31"/>
        <v>100</v>
      </c>
      <c r="BM48" s="101">
        <f t="shared" si="32"/>
        <v>4</v>
      </c>
      <c r="BN48" s="101">
        <f t="shared" si="33"/>
        <v>14</v>
      </c>
      <c r="BO48" s="103">
        <f t="shared" si="34"/>
        <v>82</v>
      </c>
      <c r="BQ48" s="168">
        <f t="shared" si="22"/>
        <v>10</v>
      </c>
      <c r="BR48" s="169">
        <f t="shared" si="23"/>
        <v>43</v>
      </c>
    </row>
    <row r="49" spans="1:70" ht="14.25">
      <c r="A49" s="104">
        <v>45</v>
      </c>
      <c r="B49" s="123" t="s">
        <v>332</v>
      </c>
      <c r="C49" s="123" t="s">
        <v>165</v>
      </c>
      <c r="D49" s="171"/>
      <c r="E49" s="105">
        <f t="shared" si="24"/>
        <v>1000</v>
      </c>
      <c r="F49" s="106">
        <f t="shared" si="25"/>
        <v>-29.439999999999984</v>
      </c>
      <c r="G49" s="109">
        <v>1029</v>
      </c>
      <c r="H49" s="108"/>
      <c r="I49" s="109">
        <f t="shared" si="26"/>
        <v>-138.90909090909099</v>
      </c>
      <c r="J49" s="128">
        <f t="shared" si="27"/>
        <v>51</v>
      </c>
      <c r="K49" s="129">
        <v>5</v>
      </c>
      <c r="L49" s="110">
        <v>11</v>
      </c>
      <c r="M49" s="111">
        <f t="shared" si="28"/>
        <v>1167.909090909091</v>
      </c>
      <c r="N49" s="109">
        <f t="shared" si="29"/>
        <v>101</v>
      </c>
      <c r="O49" s="112">
        <f t="shared" si="30"/>
        <v>82</v>
      </c>
      <c r="P49" s="113">
        <v>19</v>
      </c>
      <c r="Q49" s="114">
        <v>0</v>
      </c>
      <c r="R49" s="115">
        <v>15</v>
      </c>
      <c r="S49" s="116">
        <v>0</v>
      </c>
      <c r="T49" s="117">
        <v>52</v>
      </c>
      <c r="U49" s="118">
        <v>2</v>
      </c>
      <c r="V49" s="115">
        <v>29</v>
      </c>
      <c r="W49" s="118">
        <v>0</v>
      </c>
      <c r="X49" s="117">
        <v>31</v>
      </c>
      <c r="Y49" s="118">
        <v>0</v>
      </c>
      <c r="Z49" s="117">
        <v>38</v>
      </c>
      <c r="AA49" s="118">
        <v>0</v>
      </c>
      <c r="AB49" s="117">
        <v>43</v>
      </c>
      <c r="AC49" s="116">
        <v>0</v>
      </c>
      <c r="AD49" s="113">
        <v>50</v>
      </c>
      <c r="AE49" s="114">
        <v>1</v>
      </c>
      <c r="AF49" s="119">
        <v>39</v>
      </c>
      <c r="AG49" s="116">
        <v>0</v>
      </c>
      <c r="AH49" s="115">
        <v>47</v>
      </c>
      <c r="AI49" s="118">
        <v>2</v>
      </c>
      <c r="AJ49" s="115">
        <v>28</v>
      </c>
      <c r="AK49" s="118">
        <v>0</v>
      </c>
      <c r="AL49" s="95"/>
      <c r="AM49" s="132"/>
      <c r="AN49" s="95"/>
      <c r="AO49" s="120">
        <f t="shared" si="0"/>
        <v>1359</v>
      </c>
      <c r="AP49" s="101">
        <f t="shared" si="1"/>
        <v>1374</v>
      </c>
      <c r="AQ49" s="121">
        <f t="shared" si="2"/>
        <v>1000</v>
      </c>
      <c r="AR49" s="101">
        <f t="shared" si="3"/>
        <v>1245</v>
      </c>
      <c r="AS49" s="121">
        <f t="shared" si="4"/>
        <v>1237</v>
      </c>
      <c r="AT49" s="121">
        <f t="shared" si="5"/>
        <v>1164</v>
      </c>
      <c r="AU49" s="121">
        <f t="shared" si="6"/>
        <v>1039</v>
      </c>
      <c r="AV49" s="121">
        <f t="shared" si="7"/>
        <v>1000</v>
      </c>
      <c r="AW49" s="101">
        <f t="shared" si="8"/>
        <v>1158</v>
      </c>
      <c r="AX49" s="121">
        <f t="shared" si="9"/>
        <v>1000</v>
      </c>
      <c r="AY49" s="121">
        <f t="shared" si="10"/>
        <v>1271</v>
      </c>
      <c r="AZ49" s="59"/>
      <c r="BA49" s="122">
        <f t="shared" si="11"/>
        <v>15</v>
      </c>
      <c r="BB49" s="121">
        <f t="shared" si="12"/>
        <v>12</v>
      </c>
      <c r="BC49" s="121">
        <f t="shared" si="13"/>
        <v>6</v>
      </c>
      <c r="BD49" s="101">
        <f t="shared" si="14"/>
        <v>9</v>
      </c>
      <c r="BE49" s="121">
        <f t="shared" si="15"/>
        <v>10</v>
      </c>
      <c r="BF49" s="121">
        <f t="shared" si="16"/>
        <v>10</v>
      </c>
      <c r="BG49" s="121">
        <f t="shared" si="17"/>
        <v>8</v>
      </c>
      <c r="BH49" s="121">
        <f t="shared" si="18"/>
        <v>8</v>
      </c>
      <c r="BI49" s="121">
        <f t="shared" si="19"/>
        <v>11</v>
      </c>
      <c r="BJ49" s="121">
        <f t="shared" si="20"/>
        <v>4</v>
      </c>
      <c r="BK49" s="121">
        <f t="shared" si="21"/>
        <v>8</v>
      </c>
      <c r="BL49" s="102">
        <f t="shared" si="31"/>
        <v>101</v>
      </c>
      <c r="BM49" s="101">
        <f t="shared" si="32"/>
        <v>4</v>
      </c>
      <c r="BN49" s="101">
        <f t="shared" si="33"/>
        <v>15</v>
      </c>
      <c r="BO49" s="103">
        <f t="shared" si="34"/>
        <v>82</v>
      </c>
      <c r="BQ49" s="168">
        <f t="shared" si="22"/>
        <v>2</v>
      </c>
      <c r="BR49" s="169">
        <f t="shared" si="23"/>
        <v>51</v>
      </c>
    </row>
    <row r="50" spans="1:70" ht="14.25">
      <c r="A50" s="104">
        <v>46</v>
      </c>
      <c r="B50" s="123" t="s">
        <v>333</v>
      </c>
      <c r="C50" s="123" t="s">
        <v>320</v>
      </c>
      <c r="D50" s="171"/>
      <c r="E50" s="105">
        <f t="shared" si="24"/>
        <v>1042.7</v>
      </c>
      <c r="F50" s="106">
        <f t="shared" si="25"/>
        <v>17.699999999999978</v>
      </c>
      <c r="G50" s="109">
        <v>1025</v>
      </c>
      <c r="H50" s="108"/>
      <c r="I50" s="109">
        <f t="shared" si="26"/>
        <v>-171.36363636363626</v>
      </c>
      <c r="J50" s="128">
        <f t="shared" si="27"/>
        <v>40</v>
      </c>
      <c r="K50" s="129">
        <v>9</v>
      </c>
      <c r="L50" s="110">
        <v>11</v>
      </c>
      <c r="M50" s="111">
        <f t="shared" si="28"/>
        <v>1196.3636363636363</v>
      </c>
      <c r="N50" s="109">
        <f t="shared" si="29"/>
        <v>119</v>
      </c>
      <c r="O50" s="112">
        <f t="shared" si="30"/>
        <v>96</v>
      </c>
      <c r="P50" s="113">
        <v>20</v>
      </c>
      <c r="Q50" s="114">
        <v>0</v>
      </c>
      <c r="R50" s="115">
        <v>27</v>
      </c>
      <c r="S50" s="116">
        <v>1</v>
      </c>
      <c r="T50" s="117">
        <v>33</v>
      </c>
      <c r="U50" s="118">
        <v>1</v>
      </c>
      <c r="V50" s="115">
        <v>49</v>
      </c>
      <c r="W50" s="118">
        <v>0</v>
      </c>
      <c r="X50" s="117">
        <v>51</v>
      </c>
      <c r="Y50" s="118">
        <v>2</v>
      </c>
      <c r="Z50" s="117">
        <v>8</v>
      </c>
      <c r="AA50" s="118">
        <v>0</v>
      </c>
      <c r="AB50" s="117">
        <v>39</v>
      </c>
      <c r="AC50" s="116">
        <v>1</v>
      </c>
      <c r="AD50" s="113">
        <v>18</v>
      </c>
      <c r="AE50" s="114">
        <v>1</v>
      </c>
      <c r="AF50" s="119">
        <v>44</v>
      </c>
      <c r="AG50" s="116">
        <v>2</v>
      </c>
      <c r="AH50" s="115">
        <v>31</v>
      </c>
      <c r="AI50" s="118">
        <v>0</v>
      </c>
      <c r="AJ50" s="115">
        <v>41</v>
      </c>
      <c r="AK50" s="118">
        <v>1</v>
      </c>
      <c r="AL50" s="95"/>
      <c r="AM50" s="132"/>
      <c r="AN50" s="95"/>
      <c r="AO50" s="120">
        <f t="shared" si="0"/>
        <v>1357</v>
      </c>
      <c r="AP50" s="101">
        <f t="shared" si="1"/>
        <v>1288</v>
      </c>
      <c r="AQ50" s="121">
        <f t="shared" si="2"/>
        <v>1207</v>
      </c>
      <c r="AR50" s="101">
        <f t="shared" si="3"/>
        <v>1000</v>
      </c>
      <c r="AS50" s="121">
        <f t="shared" si="4"/>
        <v>1000</v>
      </c>
      <c r="AT50" s="121">
        <f t="shared" si="5"/>
        <v>1446</v>
      </c>
      <c r="AU50" s="121">
        <f t="shared" si="6"/>
        <v>1158</v>
      </c>
      <c r="AV50" s="121">
        <f t="shared" si="7"/>
        <v>1364</v>
      </c>
      <c r="AW50" s="101">
        <f t="shared" si="8"/>
        <v>1031</v>
      </c>
      <c r="AX50" s="121">
        <f t="shared" si="9"/>
        <v>1237</v>
      </c>
      <c r="AY50" s="121">
        <f t="shared" si="10"/>
        <v>1072</v>
      </c>
      <c r="AZ50" s="59"/>
      <c r="BA50" s="122">
        <f t="shared" si="11"/>
        <v>12</v>
      </c>
      <c r="BB50" s="121">
        <f t="shared" si="12"/>
        <v>14</v>
      </c>
      <c r="BC50" s="121">
        <f t="shared" si="13"/>
        <v>11</v>
      </c>
      <c r="BD50" s="101">
        <f t="shared" si="14"/>
        <v>10</v>
      </c>
      <c r="BE50" s="121">
        <f t="shared" si="15"/>
        <v>10</v>
      </c>
      <c r="BF50" s="121">
        <f t="shared" si="16"/>
        <v>14</v>
      </c>
      <c r="BG50" s="121">
        <f t="shared" si="17"/>
        <v>11</v>
      </c>
      <c r="BH50" s="121">
        <f t="shared" si="18"/>
        <v>9</v>
      </c>
      <c r="BI50" s="121">
        <f t="shared" si="19"/>
        <v>9</v>
      </c>
      <c r="BJ50" s="121">
        <f t="shared" si="20"/>
        <v>10</v>
      </c>
      <c r="BK50" s="121">
        <f t="shared" si="21"/>
        <v>9</v>
      </c>
      <c r="BL50" s="102">
        <f t="shared" si="31"/>
        <v>119</v>
      </c>
      <c r="BM50" s="101">
        <f t="shared" si="32"/>
        <v>9</v>
      </c>
      <c r="BN50" s="101">
        <f t="shared" si="33"/>
        <v>14</v>
      </c>
      <c r="BO50" s="103">
        <f t="shared" si="34"/>
        <v>96</v>
      </c>
      <c r="BQ50" s="168">
        <f t="shared" si="22"/>
        <v>13</v>
      </c>
      <c r="BR50" s="169">
        <f t="shared" si="23"/>
        <v>40</v>
      </c>
    </row>
    <row r="51" spans="1:70" ht="14.25">
      <c r="A51" s="104">
        <v>47</v>
      </c>
      <c r="B51" s="123" t="s">
        <v>334</v>
      </c>
      <c r="C51" s="123" t="s">
        <v>151</v>
      </c>
      <c r="D51" s="171"/>
      <c r="E51" s="105">
        <f t="shared" si="24"/>
        <v>1000</v>
      </c>
      <c r="F51" s="106">
        <f t="shared" si="25"/>
        <v>0</v>
      </c>
      <c r="G51" s="109">
        <v>1000</v>
      </c>
      <c r="H51" s="108"/>
      <c r="I51" s="109">
        <f t="shared" si="26"/>
        <v>-160.4545454545455</v>
      </c>
      <c r="J51" s="128">
        <f t="shared" si="27"/>
        <v>52</v>
      </c>
      <c r="K51" s="129">
        <v>4</v>
      </c>
      <c r="L51" s="110">
        <v>11</v>
      </c>
      <c r="M51" s="111">
        <f t="shared" si="28"/>
        <v>1160.4545454545455</v>
      </c>
      <c r="N51" s="109">
        <f t="shared" si="29"/>
        <v>102</v>
      </c>
      <c r="O51" s="112">
        <f t="shared" si="30"/>
        <v>85</v>
      </c>
      <c r="P51" s="113">
        <v>21</v>
      </c>
      <c r="Q51" s="114">
        <v>0</v>
      </c>
      <c r="R51" s="115">
        <v>28</v>
      </c>
      <c r="S51" s="116">
        <v>1</v>
      </c>
      <c r="T51" s="117">
        <v>30</v>
      </c>
      <c r="U51" s="118">
        <v>0</v>
      </c>
      <c r="V51" s="115">
        <v>50</v>
      </c>
      <c r="W51" s="118">
        <v>1</v>
      </c>
      <c r="X51" s="117">
        <v>38</v>
      </c>
      <c r="Y51" s="118">
        <v>2</v>
      </c>
      <c r="Z51" s="117">
        <v>23</v>
      </c>
      <c r="AA51" s="118">
        <v>0</v>
      </c>
      <c r="AB51" s="117">
        <v>31</v>
      </c>
      <c r="AC51" s="116">
        <v>0</v>
      </c>
      <c r="AD51" s="113">
        <v>40</v>
      </c>
      <c r="AE51" s="114">
        <v>0</v>
      </c>
      <c r="AF51" s="119">
        <v>52</v>
      </c>
      <c r="AG51" s="116">
        <v>0</v>
      </c>
      <c r="AH51" s="115">
        <v>45</v>
      </c>
      <c r="AI51" s="118">
        <v>0</v>
      </c>
      <c r="AJ51" s="115">
        <v>44</v>
      </c>
      <c r="AK51" s="118">
        <v>0</v>
      </c>
      <c r="AL51" s="95"/>
      <c r="AM51" s="132"/>
      <c r="AN51" s="95"/>
      <c r="AO51" s="120">
        <f t="shared" si="0"/>
        <v>1346</v>
      </c>
      <c r="AP51" s="101">
        <f t="shared" si="1"/>
        <v>1271</v>
      </c>
      <c r="AQ51" s="121">
        <f t="shared" si="2"/>
        <v>1238</v>
      </c>
      <c r="AR51" s="101">
        <f t="shared" si="3"/>
        <v>1000</v>
      </c>
      <c r="AS51" s="121">
        <f t="shared" si="4"/>
        <v>1164</v>
      </c>
      <c r="AT51" s="121">
        <f t="shared" si="5"/>
        <v>1327</v>
      </c>
      <c r="AU51" s="121">
        <f t="shared" si="6"/>
        <v>1237</v>
      </c>
      <c r="AV51" s="121">
        <f t="shared" si="7"/>
        <v>1122</v>
      </c>
      <c r="AW51" s="101">
        <f t="shared" si="8"/>
        <v>1000</v>
      </c>
      <c r="AX51" s="121">
        <f t="shared" si="9"/>
        <v>1029</v>
      </c>
      <c r="AY51" s="121">
        <f t="shared" si="10"/>
        <v>1031</v>
      </c>
      <c r="AZ51" s="59"/>
      <c r="BA51" s="122">
        <f t="shared" si="11"/>
        <v>11</v>
      </c>
      <c r="BB51" s="121">
        <f t="shared" si="12"/>
        <v>8</v>
      </c>
      <c r="BC51" s="121">
        <f t="shared" si="13"/>
        <v>12</v>
      </c>
      <c r="BD51" s="101">
        <f t="shared" si="14"/>
        <v>8</v>
      </c>
      <c r="BE51" s="121">
        <f t="shared" si="15"/>
        <v>10</v>
      </c>
      <c r="BF51" s="121">
        <f t="shared" si="16"/>
        <v>12</v>
      </c>
      <c r="BG51" s="121">
        <f t="shared" si="17"/>
        <v>10</v>
      </c>
      <c r="BH51" s="121">
        <f t="shared" si="18"/>
        <v>11</v>
      </c>
      <c r="BI51" s="121">
        <f t="shared" si="19"/>
        <v>6</v>
      </c>
      <c r="BJ51" s="121">
        <f t="shared" si="20"/>
        <v>5</v>
      </c>
      <c r="BK51" s="121">
        <f t="shared" si="21"/>
        <v>9</v>
      </c>
      <c r="BL51" s="102">
        <f t="shared" si="31"/>
        <v>102</v>
      </c>
      <c r="BM51" s="101">
        <f t="shared" si="32"/>
        <v>5</v>
      </c>
      <c r="BN51" s="101">
        <f t="shared" si="33"/>
        <v>12</v>
      </c>
      <c r="BO51" s="103">
        <f t="shared" si="34"/>
        <v>85</v>
      </c>
      <c r="BQ51" s="168">
        <f t="shared" si="22"/>
        <v>1</v>
      </c>
      <c r="BR51" s="169">
        <f t="shared" si="23"/>
        <v>52</v>
      </c>
    </row>
    <row r="52" spans="1:70" ht="14.25">
      <c r="A52" s="104">
        <v>48</v>
      </c>
      <c r="B52" s="123" t="s">
        <v>335</v>
      </c>
      <c r="C52" s="123" t="s">
        <v>336</v>
      </c>
      <c r="D52" s="171"/>
      <c r="E52" s="105">
        <f t="shared" si="24"/>
        <v>1029.56</v>
      </c>
      <c r="F52" s="106">
        <f t="shared" si="25"/>
        <v>29.559999999999988</v>
      </c>
      <c r="G52" s="127">
        <v>1000</v>
      </c>
      <c r="H52" s="108"/>
      <c r="I52" s="109">
        <f t="shared" si="26"/>
        <v>-179.81818181818176</v>
      </c>
      <c r="J52" s="128">
        <f t="shared" si="27"/>
        <v>34</v>
      </c>
      <c r="K52" s="129">
        <v>10</v>
      </c>
      <c r="L52" s="110">
        <v>11</v>
      </c>
      <c r="M52" s="111">
        <f t="shared" si="28"/>
        <v>1179.8181818181818</v>
      </c>
      <c r="N52" s="109">
        <f t="shared" si="29"/>
        <v>111</v>
      </c>
      <c r="O52" s="112">
        <f t="shared" si="30"/>
        <v>92</v>
      </c>
      <c r="P52" s="113">
        <v>22</v>
      </c>
      <c r="Q52" s="114">
        <v>0</v>
      </c>
      <c r="R52" s="115">
        <v>31</v>
      </c>
      <c r="S52" s="116">
        <v>0</v>
      </c>
      <c r="T52" s="117">
        <v>49</v>
      </c>
      <c r="U52" s="118">
        <v>1</v>
      </c>
      <c r="V52" s="115">
        <v>35</v>
      </c>
      <c r="W52" s="118">
        <v>0</v>
      </c>
      <c r="X52" s="117">
        <v>52</v>
      </c>
      <c r="Y52" s="118">
        <v>2</v>
      </c>
      <c r="Z52" s="117">
        <v>43</v>
      </c>
      <c r="AA52" s="118">
        <v>2</v>
      </c>
      <c r="AB52" s="117">
        <v>32</v>
      </c>
      <c r="AC52" s="116">
        <v>0</v>
      </c>
      <c r="AD52" s="113">
        <v>51</v>
      </c>
      <c r="AE52" s="114">
        <v>2</v>
      </c>
      <c r="AF52" s="119">
        <v>37</v>
      </c>
      <c r="AG52" s="116">
        <v>2</v>
      </c>
      <c r="AH52" s="115">
        <v>10</v>
      </c>
      <c r="AI52" s="118">
        <v>1</v>
      </c>
      <c r="AJ52" s="115">
        <v>20</v>
      </c>
      <c r="AK52" s="118">
        <v>0</v>
      </c>
      <c r="AL52" s="95"/>
      <c r="AM52" s="132"/>
      <c r="AN52" s="95"/>
      <c r="AO52" s="120">
        <f t="shared" si="0"/>
        <v>1345</v>
      </c>
      <c r="AP52" s="101">
        <f t="shared" si="1"/>
        <v>1237</v>
      </c>
      <c r="AQ52" s="121">
        <f t="shared" si="2"/>
        <v>1000</v>
      </c>
      <c r="AR52" s="101">
        <f t="shared" si="3"/>
        <v>1186</v>
      </c>
      <c r="AS52" s="121">
        <f t="shared" si="4"/>
        <v>1000</v>
      </c>
      <c r="AT52" s="121">
        <f t="shared" si="5"/>
        <v>1039</v>
      </c>
      <c r="AU52" s="121">
        <f t="shared" si="6"/>
        <v>1213</v>
      </c>
      <c r="AV52" s="121">
        <f t="shared" si="7"/>
        <v>1000</v>
      </c>
      <c r="AW52" s="101">
        <f t="shared" si="8"/>
        <v>1172</v>
      </c>
      <c r="AX52" s="121">
        <f t="shared" si="9"/>
        <v>1429</v>
      </c>
      <c r="AY52" s="121">
        <f t="shared" si="10"/>
        <v>1357</v>
      </c>
      <c r="AZ52" s="59"/>
      <c r="BA52" s="122">
        <f t="shared" si="11"/>
        <v>11</v>
      </c>
      <c r="BB52" s="121">
        <f t="shared" si="12"/>
        <v>10</v>
      </c>
      <c r="BC52" s="121">
        <f t="shared" si="13"/>
        <v>10</v>
      </c>
      <c r="BD52" s="101">
        <f t="shared" si="14"/>
        <v>13</v>
      </c>
      <c r="BE52" s="121">
        <f t="shared" si="15"/>
        <v>6</v>
      </c>
      <c r="BF52" s="121">
        <f t="shared" si="16"/>
        <v>8</v>
      </c>
      <c r="BG52" s="121">
        <f t="shared" si="17"/>
        <v>12</v>
      </c>
      <c r="BH52" s="121">
        <f t="shared" si="18"/>
        <v>10</v>
      </c>
      <c r="BI52" s="121">
        <f t="shared" si="19"/>
        <v>8</v>
      </c>
      <c r="BJ52" s="121">
        <f t="shared" si="20"/>
        <v>11</v>
      </c>
      <c r="BK52" s="121">
        <f t="shared" si="21"/>
        <v>12</v>
      </c>
      <c r="BL52" s="102">
        <f t="shared" si="31"/>
        <v>111</v>
      </c>
      <c r="BM52" s="101">
        <f t="shared" si="32"/>
        <v>6</v>
      </c>
      <c r="BN52" s="101">
        <f t="shared" si="33"/>
        <v>13</v>
      </c>
      <c r="BO52" s="103">
        <f t="shared" si="34"/>
        <v>92</v>
      </c>
      <c r="BQ52" s="168">
        <f t="shared" si="22"/>
        <v>19</v>
      </c>
      <c r="BR52" s="169">
        <f t="shared" si="23"/>
        <v>34</v>
      </c>
    </row>
    <row r="53" spans="1:70" ht="14.25">
      <c r="A53" s="104">
        <v>49</v>
      </c>
      <c r="B53" s="123" t="s">
        <v>337</v>
      </c>
      <c r="C53" s="123" t="s">
        <v>295</v>
      </c>
      <c r="D53" s="171"/>
      <c r="E53" s="105">
        <f t="shared" si="24"/>
        <v>1042.4000000000001</v>
      </c>
      <c r="F53" s="106">
        <f t="shared" si="25"/>
        <v>42.400000000000013</v>
      </c>
      <c r="G53" s="109">
        <v>1000</v>
      </c>
      <c r="H53" s="108"/>
      <c r="I53" s="109">
        <f t="shared" si="26"/>
        <v>-238.18181818181824</v>
      </c>
      <c r="J53" s="128">
        <f t="shared" si="27"/>
        <v>31</v>
      </c>
      <c r="K53" s="129">
        <v>10</v>
      </c>
      <c r="L53" s="110">
        <v>11</v>
      </c>
      <c r="M53" s="111">
        <f t="shared" si="28"/>
        <v>1238.1818181818182</v>
      </c>
      <c r="N53" s="109">
        <f t="shared" si="29"/>
        <v>128</v>
      </c>
      <c r="O53" s="112">
        <f t="shared" si="30"/>
        <v>102</v>
      </c>
      <c r="P53" s="113">
        <v>23</v>
      </c>
      <c r="Q53" s="114">
        <v>0</v>
      </c>
      <c r="R53" s="115">
        <v>38</v>
      </c>
      <c r="S53" s="116">
        <v>1</v>
      </c>
      <c r="T53" s="117">
        <v>48</v>
      </c>
      <c r="U53" s="118">
        <v>1</v>
      </c>
      <c r="V53" s="115">
        <v>46</v>
      </c>
      <c r="W53" s="118">
        <v>2</v>
      </c>
      <c r="X53" s="117">
        <v>21</v>
      </c>
      <c r="Y53" s="118">
        <v>2</v>
      </c>
      <c r="Z53" s="117">
        <v>11</v>
      </c>
      <c r="AA53" s="118">
        <v>1</v>
      </c>
      <c r="AB53" s="117">
        <v>20</v>
      </c>
      <c r="AC53" s="116">
        <v>2</v>
      </c>
      <c r="AD53" s="113">
        <v>16</v>
      </c>
      <c r="AE53" s="114">
        <v>0</v>
      </c>
      <c r="AF53" s="119">
        <v>35</v>
      </c>
      <c r="AG53" s="116">
        <v>0</v>
      </c>
      <c r="AH53" s="115">
        <v>36</v>
      </c>
      <c r="AI53" s="118">
        <v>1</v>
      </c>
      <c r="AJ53" s="115">
        <v>30</v>
      </c>
      <c r="AK53" s="118">
        <v>0</v>
      </c>
      <c r="AL53" s="95"/>
      <c r="AM53" s="132"/>
      <c r="AN53" s="95"/>
      <c r="AO53" s="120">
        <f t="shared" si="0"/>
        <v>1327</v>
      </c>
      <c r="AP53" s="101">
        <f t="shared" si="1"/>
        <v>1164</v>
      </c>
      <c r="AQ53" s="121">
        <f t="shared" si="2"/>
        <v>1000</v>
      </c>
      <c r="AR53" s="101">
        <f t="shared" si="3"/>
        <v>1025</v>
      </c>
      <c r="AS53" s="121">
        <f t="shared" si="4"/>
        <v>1346</v>
      </c>
      <c r="AT53" s="121">
        <f t="shared" si="5"/>
        <v>1422</v>
      </c>
      <c r="AU53" s="121">
        <f t="shared" si="6"/>
        <v>1357</v>
      </c>
      <c r="AV53" s="121">
        <f t="shared" si="7"/>
        <v>1373</v>
      </c>
      <c r="AW53" s="101">
        <f t="shared" si="8"/>
        <v>1186</v>
      </c>
      <c r="AX53" s="121">
        <f t="shared" si="9"/>
        <v>1182</v>
      </c>
      <c r="AY53" s="121">
        <f t="shared" si="10"/>
        <v>1238</v>
      </c>
      <c r="AZ53" s="59"/>
      <c r="BA53" s="122">
        <f t="shared" si="11"/>
        <v>12</v>
      </c>
      <c r="BB53" s="121">
        <f t="shared" si="12"/>
        <v>10</v>
      </c>
      <c r="BC53" s="121">
        <f t="shared" si="13"/>
        <v>10</v>
      </c>
      <c r="BD53" s="101">
        <f t="shared" si="14"/>
        <v>9</v>
      </c>
      <c r="BE53" s="121">
        <f t="shared" si="15"/>
        <v>11</v>
      </c>
      <c r="BF53" s="121">
        <f t="shared" si="16"/>
        <v>12</v>
      </c>
      <c r="BG53" s="121">
        <f t="shared" si="17"/>
        <v>12</v>
      </c>
      <c r="BH53" s="121">
        <f t="shared" si="18"/>
        <v>17</v>
      </c>
      <c r="BI53" s="121">
        <f t="shared" si="19"/>
        <v>13</v>
      </c>
      <c r="BJ53" s="121">
        <f t="shared" si="20"/>
        <v>10</v>
      </c>
      <c r="BK53" s="121">
        <f t="shared" si="21"/>
        <v>12</v>
      </c>
      <c r="BL53" s="102">
        <f t="shared" si="31"/>
        <v>128</v>
      </c>
      <c r="BM53" s="101">
        <f t="shared" si="32"/>
        <v>9</v>
      </c>
      <c r="BN53" s="101">
        <f t="shared" si="33"/>
        <v>17</v>
      </c>
      <c r="BO53" s="103">
        <f t="shared" si="34"/>
        <v>102</v>
      </c>
      <c r="BQ53" s="168">
        <f t="shared" si="22"/>
        <v>22</v>
      </c>
      <c r="BR53" s="169">
        <f t="shared" si="23"/>
        <v>31</v>
      </c>
    </row>
    <row r="54" spans="1:70" ht="14.25">
      <c r="A54" s="104">
        <v>50</v>
      </c>
      <c r="B54" s="123" t="s">
        <v>195</v>
      </c>
      <c r="C54" s="123" t="s">
        <v>336</v>
      </c>
      <c r="D54" s="171"/>
      <c r="E54" s="105">
        <f t="shared" si="24"/>
        <v>1000.46</v>
      </c>
      <c r="F54" s="106">
        <f t="shared" si="25"/>
        <v>0.46000000000001151</v>
      </c>
      <c r="G54" s="109">
        <v>1000</v>
      </c>
      <c r="H54" s="108"/>
      <c r="I54" s="109">
        <f t="shared" si="26"/>
        <v>-138.4545454545455</v>
      </c>
      <c r="J54" s="128">
        <f t="shared" si="27"/>
        <v>48</v>
      </c>
      <c r="K54" s="129">
        <v>8</v>
      </c>
      <c r="L54" s="110">
        <v>11</v>
      </c>
      <c r="M54" s="111">
        <f t="shared" si="28"/>
        <v>1138.4545454545455</v>
      </c>
      <c r="N54" s="109">
        <f t="shared" si="29"/>
        <v>86</v>
      </c>
      <c r="O54" s="112">
        <f t="shared" si="30"/>
        <v>72</v>
      </c>
      <c r="P54" s="113">
        <v>24</v>
      </c>
      <c r="Q54" s="114">
        <v>0</v>
      </c>
      <c r="R54" s="115">
        <v>37</v>
      </c>
      <c r="S54" s="116">
        <v>0</v>
      </c>
      <c r="T54" s="117">
        <v>51</v>
      </c>
      <c r="U54" s="118">
        <v>1</v>
      </c>
      <c r="V54" s="115">
        <v>47</v>
      </c>
      <c r="W54" s="118">
        <v>1</v>
      </c>
      <c r="X54" s="117">
        <v>36</v>
      </c>
      <c r="Y54" s="118">
        <v>0</v>
      </c>
      <c r="Z54" s="117">
        <v>18</v>
      </c>
      <c r="AA54" s="118">
        <v>0</v>
      </c>
      <c r="AB54" s="117">
        <v>52</v>
      </c>
      <c r="AC54" s="116">
        <v>1</v>
      </c>
      <c r="AD54" s="113">
        <v>45</v>
      </c>
      <c r="AE54" s="114">
        <v>1</v>
      </c>
      <c r="AF54" s="119">
        <v>43</v>
      </c>
      <c r="AG54" s="116">
        <v>2</v>
      </c>
      <c r="AH54" s="115">
        <v>44</v>
      </c>
      <c r="AI54" s="118">
        <v>1</v>
      </c>
      <c r="AJ54" s="115">
        <v>13</v>
      </c>
      <c r="AK54" s="118">
        <v>1</v>
      </c>
      <c r="AL54" s="95"/>
      <c r="AM54" s="132"/>
      <c r="AN54" s="95"/>
      <c r="AO54" s="120">
        <f t="shared" si="0"/>
        <v>1323</v>
      </c>
      <c r="AP54" s="101">
        <f t="shared" si="1"/>
        <v>1172</v>
      </c>
      <c r="AQ54" s="121">
        <f t="shared" si="2"/>
        <v>1000</v>
      </c>
      <c r="AR54" s="101">
        <f t="shared" si="3"/>
        <v>1000</v>
      </c>
      <c r="AS54" s="121">
        <f t="shared" si="4"/>
        <v>1182</v>
      </c>
      <c r="AT54" s="121">
        <f t="shared" si="5"/>
        <v>1364</v>
      </c>
      <c r="AU54" s="121">
        <f t="shared" si="6"/>
        <v>1000</v>
      </c>
      <c r="AV54" s="121">
        <f t="shared" si="7"/>
        <v>1029</v>
      </c>
      <c r="AW54" s="101">
        <f t="shared" si="8"/>
        <v>1039</v>
      </c>
      <c r="AX54" s="121">
        <f t="shared" si="9"/>
        <v>1031</v>
      </c>
      <c r="AY54" s="121">
        <f t="shared" si="10"/>
        <v>1383</v>
      </c>
      <c r="AZ54" s="59"/>
      <c r="BA54" s="122">
        <f t="shared" si="11"/>
        <v>10</v>
      </c>
      <c r="BB54" s="121">
        <f t="shared" si="12"/>
        <v>8</v>
      </c>
      <c r="BC54" s="121">
        <f t="shared" si="13"/>
        <v>10</v>
      </c>
      <c r="BD54" s="101">
        <f t="shared" si="14"/>
        <v>4</v>
      </c>
      <c r="BE54" s="121">
        <f t="shared" si="15"/>
        <v>10</v>
      </c>
      <c r="BF54" s="121">
        <f t="shared" si="16"/>
        <v>9</v>
      </c>
      <c r="BG54" s="121">
        <f t="shared" si="17"/>
        <v>6</v>
      </c>
      <c r="BH54" s="121">
        <f t="shared" si="18"/>
        <v>5</v>
      </c>
      <c r="BI54" s="121">
        <f t="shared" si="19"/>
        <v>8</v>
      </c>
      <c r="BJ54" s="121">
        <f t="shared" si="20"/>
        <v>9</v>
      </c>
      <c r="BK54" s="121">
        <f t="shared" si="21"/>
        <v>7</v>
      </c>
      <c r="BL54" s="102">
        <f t="shared" si="31"/>
        <v>86</v>
      </c>
      <c r="BM54" s="101">
        <f t="shared" si="32"/>
        <v>4</v>
      </c>
      <c r="BN54" s="101">
        <f t="shared" si="33"/>
        <v>10</v>
      </c>
      <c r="BO54" s="103">
        <f t="shared" si="34"/>
        <v>72</v>
      </c>
      <c r="BQ54" s="168">
        <f t="shared" si="22"/>
        <v>5</v>
      </c>
      <c r="BR54" s="169">
        <f t="shared" si="23"/>
        <v>48</v>
      </c>
    </row>
    <row r="55" spans="1:70" ht="15" customHeight="1">
      <c r="A55" s="104">
        <v>51</v>
      </c>
      <c r="B55" s="123" t="s">
        <v>193</v>
      </c>
      <c r="C55" s="123" t="s">
        <v>295</v>
      </c>
      <c r="D55" s="171"/>
      <c r="E55" s="105">
        <f t="shared" si="24"/>
        <v>1013.52</v>
      </c>
      <c r="F55" s="106">
        <f t="shared" si="25"/>
        <v>13.520000000000021</v>
      </c>
      <c r="G55" s="109">
        <v>1000</v>
      </c>
      <c r="H55" s="108"/>
      <c r="I55" s="109">
        <f t="shared" si="26"/>
        <v>-106.90909090909099</v>
      </c>
      <c r="J55" s="128">
        <f t="shared" si="27"/>
        <v>36</v>
      </c>
      <c r="K55" s="129">
        <v>10</v>
      </c>
      <c r="L55" s="110">
        <v>11</v>
      </c>
      <c r="M55" s="111">
        <f t="shared" si="28"/>
        <v>1106.909090909091</v>
      </c>
      <c r="N55" s="109">
        <f t="shared" si="29"/>
        <v>100</v>
      </c>
      <c r="O55" s="112">
        <f t="shared" si="30"/>
        <v>81</v>
      </c>
      <c r="P55" s="113">
        <v>25</v>
      </c>
      <c r="Q55" s="114">
        <v>0</v>
      </c>
      <c r="R55" s="115">
        <v>40</v>
      </c>
      <c r="S55" s="116">
        <v>0</v>
      </c>
      <c r="T55" s="117">
        <v>50</v>
      </c>
      <c r="U55" s="118">
        <v>1</v>
      </c>
      <c r="V55" s="115">
        <v>44</v>
      </c>
      <c r="W55" s="118">
        <v>1</v>
      </c>
      <c r="X55" s="117">
        <v>46</v>
      </c>
      <c r="Y55" s="118">
        <v>0</v>
      </c>
      <c r="Z55" s="117">
        <v>52</v>
      </c>
      <c r="AA55" s="118">
        <v>2</v>
      </c>
      <c r="AB55" s="117">
        <v>38</v>
      </c>
      <c r="AC55" s="116">
        <v>1</v>
      </c>
      <c r="AD55" s="113">
        <v>48</v>
      </c>
      <c r="AE55" s="114">
        <v>0</v>
      </c>
      <c r="AF55" s="119">
        <v>13</v>
      </c>
      <c r="AG55" s="116">
        <v>2</v>
      </c>
      <c r="AH55" s="115">
        <v>41</v>
      </c>
      <c r="AI55" s="118">
        <v>1</v>
      </c>
      <c r="AJ55" s="115">
        <v>42</v>
      </c>
      <c r="AK55" s="118">
        <v>2</v>
      </c>
      <c r="AL55" s="95"/>
      <c r="AM55" s="132"/>
      <c r="AN55" s="95"/>
      <c r="AO55" s="120">
        <f t="shared" si="0"/>
        <v>1308</v>
      </c>
      <c r="AP55" s="101">
        <f t="shared" si="1"/>
        <v>1122</v>
      </c>
      <c r="AQ55" s="121">
        <f t="shared" si="2"/>
        <v>1000</v>
      </c>
      <c r="AR55" s="101">
        <f t="shared" si="3"/>
        <v>1031</v>
      </c>
      <c r="AS55" s="121">
        <f t="shared" si="4"/>
        <v>1025</v>
      </c>
      <c r="AT55" s="121">
        <f t="shared" si="5"/>
        <v>1000</v>
      </c>
      <c r="AU55" s="121">
        <f t="shared" si="6"/>
        <v>1164</v>
      </c>
      <c r="AV55" s="121">
        <f t="shared" si="7"/>
        <v>1000</v>
      </c>
      <c r="AW55" s="101">
        <f t="shared" si="8"/>
        <v>1383</v>
      </c>
      <c r="AX55" s="121">
        <f t="shared" si="9"/>
        <v>1072</v>
      </c>
      <c r="AY55" s="121">
        <f t="shared" si="10"/>
        <v>1071</v>
      </c>
      <c r="AZ55" s="59"/>
      <c r="BA55" s="122">
        <f t="shared" si="11"/>
        <v>13</v>
      </c>
      <c r="BB55" s="121">
        <f t="shared" si="12"/>
        <v>11</v>
      </c>
      <c r="BC55" s="121">
        <f t="shared" si="13"/>
        <v>8</v>
      </c>
      <c r="BD55" s="101">
        <f t="shared" si="14"/>
        <v>9</v>
      </c>
      <c r="BE55" s="121">
        <f t="shared" si="15"/>
        <v>9</v>
      </c>
      <c r="BF55" s="121">
        <f t="shared" si="16"/>
        <v>6</v>
      </c>
      <c r="BG55" s="121">
        <f t="shared" si="17"/>
        <v>10</v>
      </c>
      <c r="BH55" s="121">
        <f t="shared" si="18"/>
        <v>10</v>
      </c>
      <c r="BI55" s="121">
        <f t="shared" si="19"/>
        <v>7</v>
      </c>
      <c r="BJ55" s="121">
        <f t="shared" si="20"/>
        <v>9</v>
      </c>
      <c r="BK55" s="121">
        <f t="shared" si="21"/>
        <v>8</v>
      </c>
      <c r="BL55" s="102">
        <f t="shared" si="31"/>
        <v>100</v>
      </c>
      <c r="BM55" s="101">
        <f t="shared" si="32"/>
        <v>6</v>
      </c>
      <c r="BN55" s="101">
        <f t="shared" si="33"/>
        <v>13</v>
      </c>
      <c r="BO55" s="103">
        <f t="shared" si="34"/>
        <v>81</v>
      </c>
      <c r="BQ55" s="168">
        <f t="shared" si="22"/>
        <v>17</v>
      </c>
      <c r="BR55" s="169">
        <f t="shared" si="23"/>
        <v>36</v>
      </c>
    </row>
    <row r="56" spans="1:70" ht="15" customHeight="1">
      <c r="A56" s="104">
        <v>52</v>
      </c>
      <c r="B56" s="123" t="s">
        <v>338</v>
      </c>
      <c r="C56" s="123" t="s">
        <v>336</v>
      </c>
      <c r="D56" s="171"/>
      <c r="E56" s="105">
        <f t="shared" si="24"/>
        <v>1000</v>
      </c>
      <c r="F56" s="106">
        <f t="shared" si="25"/>
        <v>-26.080000000000005</v>
      </c>
      <c r="G56" s="109">
        <v>1000</v>
      </c>
      <c r="H56" s="108"/>
      <c r="I56" s="109">
        <f t="shared" si="26"/>
        <v>-108.72727272727275</v>
      </c>
      <c r="J56" s="128">
        <f t="shared" si="27"/>
        <v>50</v>
      </c>
      <c r="K56" s="129">
        <v>6</v>
      </c>
      <c r="L56" s="110">
        <v>11</v>
      </c>
      <c r="M56" s="111">
        <f t="shared" si="28"/>
        <v>1108.7272727272727</v>
      </c>
      <c r="N56" s="109">
        <f t="shared" si="29"/>
        <v>94</v>
      </c>
      <c r="O56" s="112">
        <f t="shared" si="30"/>
        <v>78</v>
      </c>
      <c r="P56" s="113">
        <v>26</v>
      </c>
      <c r="Q56" s="114">
        <v>0</v>
      </c>
      <c r="R56" s="115">
        <v>39</v>
      </c>
      <c r="S56" s="116">
        <v>0</v>
      </c>
      <c r="T56" s="117">
        <v>45</v>
      </c>
      <c r="U56" s="118">
        <v>0</v>
      </c>
      <c r="V56" s="115">
        <v>43</v>
      </c>
      <c r="W56" s="118">
        <v>1</v>
      </c>
      <c r="X56" s="117">
        <v>48</v>
      </c>
      <c r="Y56" s="118">
        <v>0</v>
      </c>
      <c r="Z56" s="117">
        <v>51</v>
      </c>
      <c r="AA56" s="118">
        <v>0</v>
      </c>
      <c r="AB56" s="117">
        <v>50</v>
      </c>
      <c r="AC56" s="116">
        <v>1</v>
      </c>
      <c r="AD56" s="113">
        <v>44</v>
      </c>
      <c r="AE56" s="114">
        <v>0</v>
      </c>
      <c r="AF56" s="119">
        <v>47</v>
      </c>
      <c r="AG56" s="116">
        <v>2</v>
      </c>
      <c r="AH56" s="115">
        <v>28</v>
      </c>
      <c r="AI56" s="118">
        <v>2</v>
      </c>
      <c r="AJ56" s="115">
        <v>18</v>
      </c>
      <c r="AK56" s="118">
        <v>0</v>
      </c>
      <c r="AL56" s="95"/>
      <c r="AM56" s="132"/>
      <c r="AN56" s="95"/>
      <c r="AO56" s="120">
        <f t="shared" si="0"/>
        <v>1304</v>
      </c>
      <c r="AP56" s="101">
        <f t="shared" si="1"/>
        <v>1158</v>
      </c>
      <c r="AQ56" s="121">
        <f t="shared" si="2"/>
        <v>1029</v>
      </c>
      <c r="AR56" s="101">
        <f t="shared" si="3"/>
        <v>1039</v>
      </c>
      <c r="AS56" s="121">
        <f t="shared" si="4"/>
        <v>1000</v>
      </c>
      <c r="AT56" s="121">
        <f t="shared" si="5"/>
        <v>1000</v>
      </c>
      <c r="AU56" s="121">
        <f t="shared" si="6"/>
        <v>1000</v>
      </c>
      <c r="AV56" s="121">
        <f t="shared" si="7"/>
        <v>1031</v>
      </c>
      <c r="AW56" s="101">
        <f t="shared" si="8"/>
        <v>1000</v>
      </c>
      <c r="AX56" s="121">
        <f t="shared" si="9"/>
        <v>1271</v>
      </c>
      <c r="AY56" s="121">
        <f t="shared" si="10"/>
        <v>1364</v>
      </c>
      <c r="AZ56" s="59"/>
      <c r="BA56" s="122">
        <f t="shared" si="11"/>
        <v>12</v>
      </c>
      <c r="BB56" s="121">
        <f t="shared" si="12"/>
        <v>11</v>
      </c>
      <c r="BC56" s="121">
        <f t="shared" si="13"/>
        <v>5</v>
      </c>
      <c r="BD56" s="101">
        <f t="shared" si="14"/>
        <v>8</v>
      </c>
      <c r="BE56" s="121">
        <f t="shared" si="15"/>
        <v>10</v>
      </c>
      <c r="BF56" s="121">
        <f t="shared" si="16"/>
        <v>10</v>
      </c>
      <c r="BG56" s="121">
        <f t="shared" si="17"/>
        <v>8</v>
      </c>
      <c r="BH56" s="121">
        <f t="shared" si="18"/>
        <v>9</v>
      </c>
      <c r="BI56" s="121">
        <f t="shared" si="19"/>
        <v>4</v>
      </c>
      <c r="BJ56" s="121">
        <f t="shared" si="20"/>
        <v>8</v>
      </c>
      <c r="BK56" s="121">
        <f t="shared" si="21"/>
        <v>9</v>
      </c>
      <c r="BL56" s="102">
        <f t="shared" si="31"/>
        <v>94</v>
      </c>
      <c r="BM56" s="101">
        <f t="shared" si="32"/>
        <v>4</v>
      </c>
      <c r="BN56" s="101">
        <f t="shared" si="33"/>
        <v>12</v>
      </c>
      <c r="BO56" s="103">
        <f t="shared" si="34"/>
        <v>78</v>
      </c>
      <c r="BQ56" s="168">
        <f t="shared" si="22"/>
        <v>3</v>
      </c>
      <c r="BR56" s="169">
        <f t="shared" si="23"/>
        <v>50</v>
      </c>
    </row>
    <row r="57" spans="1:70" ht="15" customHeight="1">
      <c r="A57" s="130">
        <f>COUNTIF(A5:A56,"&lt;201")</f>
        <v>52</v>
      </c>
      <c r="B57" s="131"/>
      <c r="C57" s="132"/>
      <c r="D57" s="132"/>
      <c r="E57" s="132"/>
      <c r="F57" s="133"/>
      <c r="G57" s="134"/>
      <c r="H57" s="135"/>
      <c r="I57" s="135"/>
      <c r="J57" s="135"/>
      <c r="K57" s="136"/>
      <c r="L57" s="135"/>
      <c r="M57" s="135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7"/>
      <c r="AG57" s="132"/>
      <c r="AH57" s="132"/>
      <c r="AI57" s="132"/>
      <c r="AJ57" s="132"/>
      <c r="AK57" s="132"/>
      <c r="AL57" s="132"/>
      <c r="AM57" s="132"/>
      <c r="AN57" s="132"/>
      <c r="AO57" s="138"/>
      <c r="AP57" s="139"/>
      <c r="AQ57" s="139"/>
      <c r="AR57" s="138"/>
      <c r="AS57" s="138"/>
      <c r="AT57" s="138"/>
      <c r="AU57" s="138"/>
      <c r="AV57" s="138"/>
      <c r="AW57" s="138"/>
      <c r="AX57" s="138"/>
      <c r="AY57" s="139"/>
      <c r="AZ57" s="59"/>
      <c r="BA57" s="59"/>
      <c r="BB57" s="59"/>
      <c r="BC57" s="59"/>
      <c r="BD57" s="59"/>
      <c r="BE57" s="139"/>
      <c r="BF57" s="138"/>
      <c r="BG57" s="139"/>
      <c r="BH57" s="139"/>
      <c r="BI57" s="139"/>
      <c r="BJ57" s="139"/>
      <c r="BK57" s="139"/>
      <c r="BL57" s="139"/>
      <c r="BM57" s="138"/>
      <c r="BN57" s="139"/>
      <c r="BO57" s="59"/>
    </row>
    <row r="58" spans="1:70" ht="20.25" customHeight="1">
      <c r="A58" s="347"/>
      <c r="B58" s="347"/>
      <c r="C58" s="346" t="s">
        <v>129</v>
      </c>
      <c r="D58" s="346"/>
      <c r="E58" s="346"/>
      <c r="F58" s="346"/>
      <c r="G58" s="346"/>
      <c r="H58" s="346"/>
      <c r="I58" s="346"/>
      <c r="J58" s="346"/>
      <c r="K58" s="346"/>
      <c r="L58" s="344" t="s">
        <v>304</v>
      </c>
      <c r="M58" s="344"/>
      <c r="N58" s="344"/>
      <c r="O58" s="344"/>
      <c r="P58" s="344"/>
      <c r="Q58" s="346"/>
      <c r="R58" s="346"/>
      <c r="S58" s="346"/>
      <c r="T58" s="346"/>
      <c r="U58" s="346"/>
      <c r="V58" s="346"/>
      <c r="W58" s="346"/>
      <c r="X58" s="346"/>
      <c r="Y58" s="346"/>
      <c r="Z58" s="346"/>
      <c r="AA58" s="346"/>
      <c r="AB58" s="346"/>
      <c r="AC58" s="346"/>
      <c r="AD58" s="346"/>
      <c r="AE58" s="8"/>
      <c r="AF58" s="8"/>
      <c r="AG58" s="8"/>
      <c r="AH58" s="8"/>
      <c r="AI58" s="8"/>
      <c r="AJ58" s="8"/>
      <c r="AK58" s="8"/>
      <c r="AL58" s="187"/>
      <c r="AM58" s="187"/>
      <c r="AN58" s="187"/>
      <c r="AO58" s="59"/>
      <c r="AP58" s="59"/>
      <c r="AQ58" s="59"/>
      <c r="AR58" s="139"/>
      <c r="AS58" s="139"/>
      <c r="AT58" s="139"/>
      <c r="AU58" s="139"/>
      <c r="AV58" s="139"/>
      <c r="AW58" s="139"/>
      <c r="AX58" s="139"/>
      <c r="AY58" s="59"/>
      <c r="AZ58" s="59"/>
      <c r="BA58" s="59"/>
      <c r="BB58" s="59"/>
      <c r="BC58" s="59"/>
      <c r="BD58" s="59"/>
      <c r="BE58" s="59"/>
      <c r="BF58" s="59"/>
      <c r="BG58" s="59"/>
      <c r="BH58" s="59"/>
      <c r="BI58" s="59"/>
      <c r="BJ58" s="59"/>
      <c r="BK58" s="59"/>
      <c r="BL58" s="59"/>
      <c r="BM58" s="59"/>
      <c r="BN58" s="59"/>
      <c r="BO58" s="59"/>
    </row>
    <row r="59" spans="1:70" ht="18" customHeight="1">
      <c r="A59" s="59"/>
      <c r="B59" s="59"/>
      <c r="C59" s="59"/>
      <c r="D59" s="59"/>
      <c r="E59" s="348"/>
      <c r="F59" s="348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59"/>
      <c r="BH59" s="59"/>
      <c r="BI59" s="59"/>
      <c r="BJ59" s="59"/>
      <c r="BK59" s="59"/>
      <c r="BL59" s="59"/>
      <c r="BM59" s="59"/>
      <c r="BN59" s="59"/>
      <c r="BO59" s="59"/>
    </row>
    <row r="60" spans="1:70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59"/>
      <c r="BR60" s="59"/>
    </row>
    <row r="61" spans="1:70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  <c r="BM61" s="59"/>
      <c r="BN61" s="59"/>
      <c r="BO61" s="59"/>
    </row>
    <row r="62" spans="1:70">
      <c r="A62" s="59"/>
      <c r="B62" s="59"/>
      <c r="C62" s="139"/>
      <c r="D62" s="59"/>
      <c r="E62" s="59"/>
      <c r="F62" s="59"/>
      <c r="G62" s="59"/>
      <c r="H62" s="59"/>
      <c r="I62" s="59"/>
      <c r="J62" s="59"/>
      <c r="K62" s="59"/>
      <c r="L62" s="59"/>
      <c r="M62" s="13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/>
      <c r="BO62" s="59"/>
    </row>
    <row r="63" spans="1:70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59"/>
      <c r="BD63" s="59"/>
      <c r="BE63" s="59"/>
      <c r="BF63" s="59"/>
      <c r="BG63" s="59"/>
      <c r="BH63" s="59"/>
      <c r="BI63" s="59"/>
      <c r="BJ63" s="59"/>
      <c r="BK63" s="59"/>
      <c r="BL63" s="59"/>
      <c r="BM63" s="59"/>
      <c r="BN63" s="59"/>
      <c r="BO63" s="59"/>
    </row>
    <row r="64" spans="1:70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</row>
    <row r="65" spans="1:39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</row>
    <row r="66" spans="1:39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</row>
    <row r="67" spans="1:39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</row>
    <row r="68" spans="1:39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</row>
    <row r="69" spans="1:39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</row>
    <row r="70" spans="1:39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</row>
    <row r="71" spans="1:39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</row>
    <row r="72" spans="1:39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</row>
    <row r="73" spans="1:39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</row>
    <row r="74" spans="1:39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</row>
    <row r="75" spans="1:39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</row>
    <row r="76" spans="1:39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</row>
    <row r="77" spans="1:39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</row>
    <row r="78" spans="1:39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</row>
    <row r="79" spans="1:39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</row>
    <row r="80" spans="1:39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</row>
    <row r="81" spans="1:39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</row>
    <row r="82" spans="1:39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</row>
    <row r="83" spans="1:39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</row>
    <row r="84" spans="1:39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</row>
    <row r="85" spans="1:39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</row>
    <row r="86" spans="1:39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</row>
    <row r="87" spans="1:39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</row>
    <row r="88" spans="1:39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</row>
    <row r="89" spans="1:39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</row>
    <row r="90" spans="1:39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</row>
    <row r="91" spans="1:39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</row>
    <row r="92" spans="1:39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</row>
    <row r="93" spans="1:39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</row>
    <row r="94" spans="1:39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</row>
    <row r="95" spans="1:39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</row>
    <row r="96" spans="1:39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</row>
    <row r="97" spans="1:39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</row>
    <row r="98" spans="1:39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</row>
    <row r="99" spans="1:39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</row>
    <row r="100" spans="1:39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</row>
    <row r="101" spans="1:39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</row>
    <row r="102" spans="1:39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</row>
    <row r="103" spans="1:39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</row>
    <row r="104" spans="1:39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</row>
  </sheetData>
  <protectedRanges>
    <protectedRange sqref="L5:L56" name="Diapazons4"/>
    <protectedRange sqref="P5:AK56" name="Diapazons2"/>
    <protectedRange sqref="A1 A3 G5:G56 K5:L56 A57 A5:D56 K57" name="Diapazons1"/>
    <protectedRange sqref="Q3 C58 Q58" name="Diapazons3"/>
    <protectedRange sqref="J5:J56" name="Diapazons3_2_1"/>
  </protectedRanges>
  <mergeCells count="26">
    <mergeCell ref="AJ4:AK4"/>
    <mergeCell ref="A1:AG2"/>
    <mergeCell ref="AO1:AP1"/>
    <mergeCell ref="AR1:AT1"/>
    <mergeCell ref="AV1:AW1"/>
    <mergeCell ref="A3:B3"/>
    <mergeCell ref="Z4:AA4"/>
    <mergeCell ref="AB4:AC4"/>
    <mergeCell ref="AD4:AE4"/>
    <mergeCell ref="AF4:AG4"/>
    <mergeCell ref="AH4:AI4"/>
    <mergeCell ref="P4:Q4"/>
    <mergeCell ref="R4:S4"/>
    <mergeCell ref="T4:U4"/>
    <mergeCell ref="V4:W4"/>
    <mergeCell ref="X4:Y4"/>
    <mergeCell ref="D3:G3"/>
    <mergeCell ref="M3:P3"/>
    <mergeCell ref="Q3:AK3"/>
    <mergeCell ref="AO3:AY3"/>
    <mergeCell ref="BA3:BO3"/>
    <mergeCell ref="A58:B58"/>
    <mergeCell ref="C58:K58"/>
    <mergeCell ref="L58:P58"/>
    <mergeCell ref="Q58:AD58"/>
    <mergeCell ref="E59:F59"/>
  </mergeCells>
  <conditionalFormatting sqref="B6:B55">
    <cfRule type="expression" dxfId="2865" priority="51" stopIfTrue="1">
      <formula>I6=1</formula>
    </cfRule>
    <cfRule type="expression" dxfId="2864" priority="52" stopIfTrue="1">
      <formula>I6=2</formula>
    </cfRule>
    <cfRule type="expression" dxfId="2863" priority="53" stopIfTrue="1">
      <formula>I6=3</formula>
    </cfRule>
  </conditionalFormatting>
  <conditionalFormatting sqref="BK8:BK55">
    <cfRule type="expression" dxfId="2862" priority="50" stopIfTrue="1">
      <formula>A8="X"</formula>
    </cfRule>
  </conditionalFormatting>
  <conditionalFormatting sqref="BL8:BL57">
    <cfRule type="expression" dxfId="2861" priority="49" stopIfTrue="1">
      <formula>A8="X"</formula>
    </cfRule>
  </conditionalFormatting>
  <conditionalFormatting sqref="BM8:BM57">
    <cfRule type="expression" dxfId="2860" priority="48" stopIfTrue="1">
      <formula>A8="X"</formula>
    </cfRule>
  </conditionalFormatting>
  <conditionalFormatting sqref="BN8:BN57">
    <cfRule type="expression" dxfId="2859" priority="47" stopIfTrue="1">
      <formula>A8="X"</formula>
    </cfRule>
  </conditionalFormatting>
  <conditionalFormatting sqref="H6:H55 I5:I57">
    <cfRule type="expression" dxfId="2858" priority="45" stopIfTrue="1">
      <formula>H5&gt;150</formula>
    </cfRule>
    <cfRule type="expression" dxfId="2857" priority="46" stopIfTrue="1">
      <formula>H5&lt;-150</formula>
    </cfRule>
  </conditionalFormatting>
  <conditionalFormatting sqref="O6:O55 P5:P57">
    <cfRule type="expression" dxfId="2856" priority="44" stopIfTrue="1">
      <formula>O5=999</formula>
    </cfRule>
  </conditionalFormatting>
  <conditionalFormatting sqref="Q6:Q55 S6:S55 U6:U55 R5:R57 T5:T57 V5:V57">
    <cfRule type="expression" dxfId="2855" priority="43" stopIfTrue="1">
      <formula>Q5=999</formula>
    </cfRule>
  </conditionalFormatting>
  <conditionalFormatting sqref="W6:W55 Y6:Y55 AA6:AA55 AC6:AC55 AE6:AE55 AG6:AG55 AI6:AI55 X5:X57 Z5:Z57 AB5:AB57 AD5:AD57 AF5:AF57 AH5:AH57 AJ5:AJ57">
    <cfRule type="expression" dxfId="2854" priority="42" stopIfTrue="1">
      <formula>W5=999</formula>
    </cfRule>
  </conditionalFormatting>
  <conditionalFormatting sqref="P4:AJ4">
    <cfRule type="expression" dxfId="2853" priority="41" stopIfTrue="1">
      <formula>$P$4=""</formula>
    </cfRule>
  </conditionalFormatting>
  <conditionalFormatting sqref="I6">
    <cfRule type="expression" dxfId="2852" priority="40" stopIfTrue="1">
      <formula>$I6=""</formula>
    </cfRule>
  </conditionalFormatting>
  <conditionalFormatting sqref="I7:I55">
    <cfRule type="expression" dxfId="2851" priority="39" stopIfTrue="1">
      <formula>$I7=0</formula>
    </cfRule>
  </conditionalFormatting>
  <conditionalFormatting sqref="B6:B57">
    <cfRule type="expression" dxfId="2850" priority="34" stopIfTrue="1">
      <formula>J6=1</formula>
    </cfRule>
    <cfRule type="expression" dxfId="2849" priority="35" stopIfTrue="1">
      <formula>J6=2</formula>
    </cfRule>
    <cfRule type="expression" dxfId="2848" priority="36" stopIfTrue="1">
      <formula>J6=3</formula>
    </cfRule>
  </conditionalFormatting>
  <conditionalFormatting sqref="Q4:AK4">
    <cfRule type="expression" dxfId="2847" priority="25" stopIfTrue="1">
      <formula>$Q$4=""</formula>
    </cfRule>
  </conditionalFormatting>
  <conditionalFormatting sqref="Q5:Q57 S5:S57 U5:U57 W5:W57 Y5:Y57 AA5:AA57 AC5:AC57 AE5:AE57 AG5:AG57 AI5:AI57 AK5:AK57">
    <cfRule type="cellIs" dxfId="2846" priority="22" stopIfTrue="1" operator="equal">
      <formula>2</formula>
    </cfRule>
  </conditionalFormatting>
  <conditionalFormatting sqref="J5:J57">
    <cfRule type="cellIs" dxfId="2845" priority="19" stopIfTrue="1" operator="equal">
      <formula>3</formula>
    </cfRule>
    <cfRule type="cellIs" dxfId="2844" priority="20" stopIfTrue="1" operator="equal">
      <formula>2</formula>
    </cfRule>
    <cfRule type="cellIs" dxfId="2843" priority="21" stopIfTrue="1" operator="equal">
      <formula>1</formula>
    </cfRule>
  </conditionalFormatting>
  <conditionalFormatting sqref="B5:B56">
    <cfRule type="expression" dxfId="2842" priority="16" stopIfTrue="1">
      <formula>J5=1</formula>
    </cfRule>
    <cfRule type="expression" dxfId="2841" priority="17" stopIfTrue="1">
      <formula>J5=2</formula>
    </cfRule>
    <cfRule type="expression" dxfId="2840" priority="18" stopIfTrue="1">
      <formula>J5=3</formula>
    </cfRule>
  </conditionalFormatting>
  <conditionalFormatting sqref="BL7:BL56">
    <cfRule type="expression" dxfId="2839" priority="15" stopIfTrue="1">
      <formula>A7="X"</formula>
    </cfRule>
  </conditionalFormatting>
  <conditionalFormatting sqref="BM7:BM56">
    <cfRule type="expression" dxfId="2838" priority="14" stopIfTrue="1">
      <formula>A7="X"</formula>
    </cfRule>
  </conditionalFormatting>
  <conditionalFormatting sqref="BN7:BN56">
    <cfRule type="expression" dxfId="2837" priority="13" stopIfTrue="1">
      <formula>A7="X"</formula>
    </cfRule>
  </conditionalFormatting>
  <conditionalFormatting sqref="Q3:AK3">
    <cfRule type="expression" dxfId="2836" priority="7" stopIfTrue="1">
      <formula>$Q$3=""</formula>
    </cfRule>
  </conditionalFormatting>
  <conditionalFormatting sqref="C58:K58">
    <cfRule type="expression" dxfId="2835" priority="6" stopIfTrue="1">
      <formula>$C$58=0</formula>
    </cfRule>
  </conditionalFormatting>
  <conditionalFormatting sqref="Q58:AD58">
    <cfRule type="expression" dxfId="2834" priority="5" stopIfTrue="1">
      <formula>$Q$58=0</formula>
    </cfRule>
  </conditionalFormatting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E76"/>
  <sheetViews>
    <sheetView workbookViewId="0">
      <selection activeCell="AK24" sqref="AK24"/>
    </sheetView>
  </sheetViews>
  <sheetFormatPr defaultColWidth="9.140625" defaultRowHeight="12.75"/>
  <cols>
    <col min="1" max="1" width="3.42578125" style="6" customWidth="1"/>
    <col min="2" max="2" width="18" style="6" customWidth="1"/>
    <col min="3" max="3" width="20.42578125" style="6" customWidth="1"/>
    <col min="4" max="4" width="5" style="6" hidden="1" customWidth="1"/>
    <col min="5" max="5" width="5.7109375" style="6" customWidth="1"/>
    <col min="6" max="6" width="4.7109375" style="6" customWidth="1"/>
    <col min="7" max="7" width="5.5703125" style="6" customWidth="1"/>
    <col min="8" max="8" width="4.7109375" style="6" hidden="1" customWidth="1"/>
    <col min="9" max="12" width="4.7109375" style="6" customWidth="1"/>
    <col min="13" max="15" width="5" style="6" customWidth="1"/>
    <col min="16" max="16" width="3.28515625" style="6" customWidth="1"/>
    <col min="17" max="17" width="2.7109375" style="6" customWidth="1"/>
    <col min="18" max="18" width="3.28515625" style="6" customWidth="1"/>
    <col min="19" max="19" width="2.7109375" style="6" customWidth="1"/>
    <col min="20" max="20" width="3.28515625" style="6" customWidth="1"/>
    <col min="21" max="21" width="2.7109375" style="6" customWidth="1"/>
    <col min="22" max="22" width="3.28515625" style="6" customWidth="1"/>
    <col min="23" max="23" width="2.7109375" style="6" customWidth="1"/>
    <col min="24" max="24" width="3.28515625" style="6" customWidth="1"/>
    <col min="25" max="25" width="2.7109375" style="6" customWidth="1"/>
    <col min="26" max="26" width="3.28515625" style="6" customWidth="1"/>
    <col min="27" max="27" width="2.7109375" style="6" customWidth="1"/>
    <col min="28" max="28" width="3.28515625" style="6" customWidth="1"/>
    <col min="29" max="29" width="2.7109375" style="6" customWidth="1"/>
    <col min="30" max="30" width="3.28515625" style="6" customWidth="1"/>
    <col min="31" max="31" width="2.7109375" style="6" customWidth="1"/>
    <col min="32" max="32" width="3.28515625" style="6" customWidth="1"/>
    <col min="33" max="33" width="2.7109375" style="6" customWidth="1"/>
    <col min="34" max="34" width="3.28515625" style="6" customWidth="1"/>
    <col min="35" max="35" width="2.7109375" style="6" customWidth="1"/>
    <col min="36" max="36" width="3.28515625" style="6" customWidth="1"/>
    <col min="37" max="37" width="2.7109375" style="6" customWidth="1"/>
    <col min="38" max="38" width="2.42578125" style="6" customWidth="1"/>
    <col min="39" max="39" width="3.42578125" style="6" customWidth="1"/>
    <col min="40" max="40" width="2.42578125" style="6" customWidth="1"/>
    <col min="41" max="51" width="4.7109375" style="6" customWidth="1"/>
    <col min="52" max="52" width="2.42578125" style="6" customWidth="1"/>
    <col min="53" max="63" width="4.7109375" style="6" customWidth="1"/>
    <col min="64" max="64" width="5.85546875" style="6" customWidth="1"/>
    <col min="65" max="66" width="6.42578125" style="6" customWidth="1"/>
    <col min="67" max="67" width="6.7109375" style="6" customWidth="1"/>
    <col min="68" max="68" width="9.140625" style="160"/>
    <col min="69" max="69" width="18.7109375" style="160" customWidth="1"/>
    <col min="70" max="70" width="7.42578125" style="160" customWidth="1"/>
    <col min="71" max="83" width="9.140625" style="160"/>
    <col min="84" max="16384" width="9.140625" style="6"/>
  </cols>
  <sheetData>
    <row r="1" spans="1:70" ht="17.45" customHeight="1">
      <c r="A1" s="332" t="s">
        <v>377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  <c r="AC1" s="332"/>
      <c r="AD1" s="332"/>
      <c r="AE1" s="332"/>
      <c r="AF1" s="332"/>
      <c r="AG1" s="332"/>
      <c r="AI1" s="59"/>
      <c r="AJ1" s="59"/>
      <c r="AK1" s="59"/>
      <c r="AL1" s="50"/>
      <c r="AM1" s="50"/>
      <c r="AN1" s="60"/>
      <c r="AO1" s="333" t="s">
        <v>56</v>
      </c>
      <c r="AP1" s="334"/>
      <c r="AQ1" s="61">
        <f>SUM(MAX(L5:L68)*2)</f>
        <v>22</v>
      </c>
      <c r="AR1" s="335" t="s">
        <v>57</v>
      </c>
      <c r="AS1" s="336"/>
      <c r="AT1" s="337"/>
      <c r="AU1" s="62">
        <f>SUM(ROUND(AQ1/100*65,0))</f>
        <v>14</v>
      </c>
      <c r="AV1" s="333" t="s">
        <v>58</v>
      </c>
      <c r="AW1" s="334"/>
      <c r="AX1" s="62">
        <f>MAX(L5:L68)</f>
        <v>11</v>
      </c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</row>
    <row r="2" spans="1:70" ht="25.5">
      <c r="A2" s="332"/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W2" s="332"/>
      <c r="X2" s="332"/>
      <c r="Y2" s="332"/>
      <c r="Z2" s="332"/>
      <c r="AA2" s="332"/>
      <c r="AB2" s="332"/>
      <c r="AC2" s="332"/>
      <c r="AD2" s="332"/>
      <c r="AE2" s="332"/>
      <c r="AF2" s="332"/>
      <c r="AG2" s="332"/>
      <c r="AH2" s="172"/>
      <c r="AI2" s="172"/>
      <c r="AJ2" s="172"/>
      <c r="AK2" s="172"/>
      <c r="AL2" s="59"/>
      <c r="AM2" s="59"/>
      <c r="AN2" s="59"/>
      <c r="AO2" s="215"/>
      <c r="AP2" s="215"/>
      <c r="AQ2" s="215"/>
      <c r="AR2" s="215"/>
      <c r="AS2" s="215"/>
      <c r="AT2" s="215"/>
      <c r="AU2" s="215"/>
      <c r="AV2" s="215"/>
      <c r="AW2" s="215"/>
      <c r="AX2" s="215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</row>
    <row r="3" spans="1:70" ht="15.75">
      <c r="A3" s="352">
        <v>45815</v>
      </c>
      <c r="B3" s="350"/>
      <c r="C3" s="4"/>
      <c r="D3" s="353"/>
      <c r="E3" s="353"/>
      <c r="F3" s="353"/>
      <c r="G3" s="353"/>
      <c r="H3" s="64"/>
      <c r="I3" s="65"/>
      <c r="J3" s="65"/>
      <c r="K3" s="65"/>
      <c r="L3" s="65"/>
      <c r="M3" s="353" t="s">
        <v>23</v>
      </c>
      <c r="N3" s="353"/>
      <c r="O3" s="353"/>
      <c r="P3" s="353"/>
      <c r="Q3" s="351" t="s">
        <v>280</v>
      </c>
      <c r="R3" s="351"/>
      <c r="S3" s="351"/>
      <c r="T3" s="351"/>
      <c r="U3" s="351"/>
      <c r="V3" s="351"/>
      <c r="W3" s="351"/>
      <c r="X3" s="351"/>
      <c r="Y3" s="351"/>
      <c r="Z3" s="351"/>
      <c r="AA3" s="351"/>
      <c r="AB3" s="351"/>
      <c r="AC3" s="351"/>
      <c r="AD3" s="351"/>
      <c r="AE3" s="351"/>
      <c r="AF3" s="351"/>
      <c r="AG3" s="351"/>
      <c r="AH3" s="351"/>
      <c r="AI3" s="351"/>
      <c r="AJ3" s="351"/>
      <c r="AK3" s="351"/>
      <c r="AL3" s="173"/>
      <c r="AM3" s="173"/>
      <c r="AN3" s="173"/>
      <c r="AO3" s="338" t="s">
        <v>15</v>
      </c>
      <c r="AP3" s="338"/>
      <c r="AQ3" s="338"/>
      <c r="AR3" s="338"/>
      <c r="AS3" s="338"/>
      <c r="AT3" s="338"/>
      <c r="AU3" s="338"/>
      <c r="AV3" s="338"/>
      <c r="AW3" s="338"/>
      <c r="AX3" s="338"/>
      <c r="AY3" s="338"/>
      <c r="AZ3" s="59"/>
      <c r="BA3" s="338" t="s">
        <v>24</v>
      </c>
      <c r="BB3" s="338"/>
      <c r="BC3" s="338"/>
      <c r="BD3" s="338"/>
      <c r="BE3" s="338"/>
      <c r="BF3" s="338"/>
      <c r="BG3" s="338"/>
      <c r="BH3" s="338"/>
      <c r="BI3" s="338"/>
      <c r="BJ3" s="338"/>
      <c r="BK3" s="338"/>
      <c r="BL3" s="338"/>
      <c r="BM3" s="338"/>
      <c r="BN3" s="338"/>
      <c r="BO3" s="338"/>
    </row>
    <row r="4" spans="1:70" ht="25.5">
      <c r="A4" s="66" t="s">
        <v>7</v>
      </c>
      <c r="B4" s="67" t="s">
        <v>16</v>
      </c>
      <c r="C4" s="68" t="s">
        <v>35</v>
      </c>
      <c r="D4" s="161" t="s">
        <v>25</v>
      </c>
      <c r="E4" s="69" t="s">
        <v>17</v>
      </c>
      <c r="F4" s="70" t="s">
        <v>18</v>
      </c>
      <c r="G4" s="70" t="s">
        <v>26</v>
      </c>
      <c r="H4" s="70" t="s">
        <v>27</v>
      </c>
      <c r="I4" s="70" t="s">
        <v>28</v>
      </c>
      <c r="J4" s="70" t="s">
        <v>19</v>
      </c>
      <c r="K4" s="70" t="s">
        <v>20</v>
      </c>
      <c r="L4" s="70" t="s">
        <v>29</v>
      </c>
      <c r="M4" s="70" t="s">
        <v>21</v>
      </c>
      <c r="N4" s="70" t="s">
        <v>22</v>
      </c>
      <c r="O4" s="71" t="s">
        <v>30</v>
      </c>
      <c r="P4" s="339">
        <v>1</v>
      </c>
      <c r="Q4" s="340"/>
      <c r="R4" s="341">
        <v>2</v>
      </c>
      <c r="S4" s="342"/>
      <c r="T4" s="342">
        <v>3</v>
      </c>
      <c r="U4" s="342"/>
      <c r="V4" s="342">
        <v>4</v>
      </c>
      <c r="W4" s="342"/>
      <c r="X4" s="342">
        <v>5</v>
      </c>
      <c r="Y4" s="342"/>
      <c r="Z4" s="342">
        <v>6</v>
      </c>
      <c r="AA4" s="342"/>
      <c r="AB4" s="342">
        <v>7</v>
      </c>
      <c r="AC4" s="342"/>
      <c r="AD4" s="342">
        <v>8</v>
      </c>
      <c r="AE4" s="342"/>
      <c r="AF4" s="342">
        <v>9</v>
      </c>
      <c r="AG4" s="342"/>
      <c r="AH4" s="343">
        <v>10</v>
      </c>
      <c r="AI4" s="341"/>
      <c r="AJ4" s="343">
        <v>11</v>
      </c>
      <c r="AK4" s="341"/>
      <c r="AL4" s="174"/>
      <c r="AM4" s="175"/>
      <c r="AN4" s="174"/>
      <c r="AO4" s="73">
        <v>1</v>
      </c>
      <c r="AP4" s="73">
        <v>2</v>
      </c>
      <c r="AQ4" s="73">
        <v>3</v>
      </c>
      <c r="AR4" s="73">
        <v>4</v>
      </c>
      <c r="AS4" s="73">
        <v>5</v>
      </c>
      <c r="AT4" s="73">
        <v>6</v>
      </c>
      <c r="AU4" s="73">
        <v>7</v>
      </c>
      <c r="AV4" s="73">
        <v>8</v>
      </c>
      <c r="AW4" s="73">
        <v>9</v>
      </c>
      <c r="AX4" s="73">
        <v>10</v>
      </c>
      <c r="AY4" s="73">
        <v>11</v>
      </c>
      <c r="AZ4" s="74"/>
      <c r="BA4" s="75">
        <v>1</v>
      </c>
      <c r="BB4" s="75">
        <v>2</v>
      </c>
      <c r="BC4" s="75">
        <v>3</v>
      </c>
      <c r="BD4" s="75">
        <v>4</v>
      </c>
      <c r="BE4" s="75">
        <v>5</v>
      </c>
      <c r="BF4" s="75">
        <v>6</v>
      </c>
      <c r="BG4" s="75">
        <v>7</v>
      </c>
      <c r="BH4" s="75">
        <v>8</v>
      </c>
      <c r="BI4" s="75">
        <v>9</v>
      </c>
      <c r="BJ4" s="75">
        <v>10</v>
      </c>
      <c r="BK4" s="75">
        <v>11</v>
      </c>
      <c r="BL4" s="75" t="s">
        <v>31</v>
      </c>
      <c r="BM4" s="76" t="s">
        <v>32</v>
      </c>
      <c r="BN4" s="76" t="s">
        <v>33</v>
      </c>
      <c r="BO4" s="77" t="s">
        <v>34</v>
      </c>
      <c r="BQ4" s="162" t="s">
        <v>170</v>
      </c>
      <c r="BR4" s="75" t="s">
        <v>171</v>
      </c>
    </row>
    <row r="5" spans="1:70" ht="14.25">
      <c r="A5" s="78">
        <v>1</v>
      </c>
      <c r="B5" s="163" t="s">
        <v>172</v>
      </c>
      <c r="C5" s="213" t="s">
        <v>149</v>
      </c>
      <c r="D5" s="81"/>
      <c r="E5" s="79">
        <f>IF(G5=0,0,IF(G5+F5&lt;1000,1000,G5+F5))</f>
        <v>1584</v>
      </c>
      <c r="F5" s="80">
        <f>IF(L5=0,0,IF(G5+(IF(I5&gt;-150,(IF(I5&gt;=150,IF(K5&gt;=$AU$1,0,SUM(IF(MAX(P5:AK5)=999,K5-2,K5)-L5*2*(15+50)%)*10),SUM(IF(MAX(P5:AK5)=999,K5-2,K5)-L5*2*(I5/10+50)%)*10)),(IF(I5&lt;-150,IF((IF(MAX(P5:AK5)=999,K5-2,K5)-L5*2*(I5/10+50)%)*10&lt;1,0,(IF(MAX(P5:AK5)=999,K5-2,K5)-L5*2*(I5/10+50)%)*10))))),(IF(I5&gt;-150,(IF(I5&gt;150,IF(K5&gt;=$AU$1,0,SUM(IF(MAX(P5:AK5)=999,K5-2,K5)-L5*2*(15+50)%)*10),SUM(IF(MAX(P5:AK5)=999,K5-2,K5)-L5*2*(I5/10+50)%)*10)),(IF(I5&lt;-150,IF((IF(MAX(P5:AK5)=999,K5-2,K5)-L5*2*(I5/10+50)%)*10&lt;1,0,(IF(MAX(P5:AK5)=999,K5-2,K5)-L5*2*(I5/10+50)%)*10)))))))</f>
        <v>-13.000000000000007</v>
      </c>
      <c r="G5" s="81">
        <v>1597</v>
      </c>
      <c r="H5" s="82"/>
      <c r="I5" s="83">
        <f>SUM(G5-M5)</f>
        <v>285</v>
      </c>
      <c r="J5" s="164">
        <f>BR5</f>
        <v>11</v>
      </c>
      <c r="K5" s="165">
        <v>13</v>
      </c>
      <c r="L5" s="84">
        <v>11</v>
      </c>
      <c r="M5" s="84">
        <f>SUM(AO5:AY5)/L5</f>
        <v>1312</v>
      </c>
      <c r="N5" s="83">
        <f>BL5</f>
        <v>139</v>
      </c>
      <c r="O5" s="85">
        <f>BO5</f>
        <v>114</v>
      </c>
      <c r="P5" s="86">
        <v>33</v>
      </c>
      <c r="Q5" s="87">
        <v>2</v>
      </c>
      <c r="R5" s="88">
        <v>22</v>
      </c>
      <c r="S5" s="87">
        <v>1</v>
      </c>
      <c r="T5" s="89">
        <v>26</v>
      </c>
      <c r="U5" s="90">
        <v>2</v>
      </c>
      <c r="V5" s="91">
        <v>32</v>
      </c>
      <c r="W5" s="90">
        <v>2</v>
      </c>
      <c r="X5" s="89">
        <v>20</v>
      </c>
      <c r="Y5" s="90">
        <v>1</v>
      </c>
      <c r="Z5" s="89">
        <v>17</v>
      </c>
      <c r="AA5" s="90">
        <v>1</v>
      </c>
      <c r="AB5" s="89">
        <v>5</v>
      </c>
      <c r="AC5" s="92">
        <v>0</v>
      </c>
      <c r="AD5" s="93">
        <v>28</v>
      </c>
      <c r="AE5" s="94">
        <v>1</v>
      </c>
      <c r="AF5" s="91">
        <v>40</v>
      </c>
      <c r="AG5" s="92">
        <v>1</v>
      </c>
      <c r="AH5" s="91">
        <v>6</v>
      </c>
      <c r="AI5" s="90">
        <v>0</v>
      </c>
      <c r="AJ5" s="89">
        <v>44</v>
      </c>
      <c r="AK5" s="90">
        <v>2</v>
      </c>
      <c r="AL5" s="176"/>
      <c r="AM5" s="175"/>
      <c r="AN5" s="176"/>
      <c r="AO5" s="96">
        <f t="shared" ref="AO5:AO68" si="0">IF(B5="BRIVS",0,(LOOKUP(P5,$A$5:$A$68,$G$5:$G$68)))</f>
        <v>1241</v>
      </c>
      <c r="AP5" s="97">
        <f t="shared" ref="AP5:AP68" si="1">IF(B5="BRIVS",0,(LOOKUP(R5,$A$5:$A$68,$G$5:$G$68)))</f>
        <v>1313</v>
      </c>
      <c r="AQ5" s="98">
        <f t="shared" ref="AQ5:AQ68" si="2">IF(B5="BRIVS",0,(LOOKUP(T5,$A$5:$A$68,$G$5:$G$68)))</f>
        <v>1297</v>
      </c>
      <c r="AR5" s="97">
        <f t="shared" ref="AR5:AR68" si="3">IF(B5="BRIVS",0,(LOOKUP(V5,$A$5:$A$68,$G$5:$G$68)))</f>
        <v>1247</v>
      </c>
      <c r="AS5" s="98">
        <f t="shared" ref="AS5:AS68" si="4">IF(B5="BRIVS",0,(LOOKUP(X5,$A$5:$A$68,$G$5:$G$68)))</f>
        <v>1341</v>
      </c>
      <c r="AT5" s="98">
        <f t="shared" ref="AT5:AT68" si="5">IF(B5="BRIVS",0,(LOOKUP(Z5,$A$5:$A$68,$G$5:$G$68)))</f>
        <v>1350</v>
      </c>
      <c r="AU5" s="98">
        <f t="shared" ref="AU5:AU68" si="6">IF(B5="BRIVS",0,(LOOKUP(AB5,$A$5:$A$68,$G$5:$G$68)))</f>
        <v>1501</v>
      </c>
      <c r="AV5" s="98">
        <f t="shared" ref="AV5:AV68" si="7">IF(B5="BRIVS",0,(LOOKUP(AD5,$A$5:$A$68,$G$5:$G$68)))</f>
        <v>1263</v>
      </c>
      <c r="AW5" s="97">
        <f t="shared" ref="AW5:AW68" si="8">IF(B5="BRIVS",0,(LOOKUP(AF5,$A$5:$A$68,$G$5:$G$68)))</f>
        <v>1202</v>
      </c>
      <c r="AX5" s="98">
        <f t="shared" ref="AX5:AX68" si="9">IF(B5="BRIVS",0,(LOOKUP(AH5,$A$5:$A$68,$G$5:$G$68)))</f>
        <v>1494</v>
      </c>
      <c r="AY5" s="98">
        <f t="shared" ref="AY5:AY68" si="10">IF(B5="BRIVS",0,(LOOKUP(AJ5,$A$5:$A$68,$G$5:$G$68)))</f>
        <v>1183</v>
      </c>
      <c r="AZ5" s="59"/>
      <c r="BA5" s="99">
        <f t="shared" ref="BA5:BA68" si="11">IF(P5=999,0,(LOOKUP($P5,$A$5:$A$68,$K$5:$K$68)))</f>
        <v>10</v>
      </c>
      <c r="BB5" s="100">
        <f t="shared" ref="BB5:BB68" si="12">IF(R5=999,0,(LOOKUP($R5,$A$5:$A$68,$K$5:$K$68)))</f>
        <v>14</v>
      </c>
      <c r="BC5" s="100">
        <f t="shared" ref="BC5:BC68" si="13">IF(T5=999,0,(LOOKUP($T5,$A$5:$A$68,$K$5:$K$68)))</f>
        <v>13</v>
      </c>
      <c r="BD5" s="101">
        <f t="shared" ref="BD5:BD68" si="14">IF(V5=999,0,(LOOKUP($V5,$A$5:$A$68,$K$5:$K$68)))</f>
        <v>8</v>
      </c>
      <c r="BE5" s="100">
        <f t="shared" ref="BE5:BE68" si="15">IF(X5=999,0,(LOOKUP($X5,$A$5:$A$68,$K$5:$K$68)))</f>
        <v>17</v>
      </c>
      <c r="BF5" s="100">
        <f t="shared" ref="BF5:BF68" si="16">IF(Z5=999,0,(LOOKUP($Z5,$A$5:$A$68,$K$5:$K$68)))</f>
        <v>13</v>
      </c>
      <c r="BG5" s="100">
        <f t="shared" ref="BG5:BG68" si="17">IF(AB5=999,0,(LOOKUP($AB5,$A$5:$A$68,$K$5:$K$68)))</f>
        <v>16</v>
      </c>
      <c r="BH5" s="100">
        <f t="shared" ref="BH5:BH68" si="18">IF(AD5=999,0,(LOOKUP($AD5,$A$5:$A$68,$K$5:$K$68)))</f>
        <v>13</v>
      </c>
      <c r="BI5" s="100">
        <f t="shared" ref="BI5:BI68" si="19">IF(AF5=999,0,(LOOKUP($AF5,$A$5:$A$68,$K$5:$K$68)))</f>
        <v>12</v>
      </c>
      <c r="BJ5" s="100">
        <f t="shared" ref="BJ5:BJ68" si="20">IF(AH5=999,0,(LOOKUP($AH5,$A$5:$A$68,$K$5:$K$68)))</f>
        <v>13</v>
      </c>
      <c r="BK5" s="100">
        <f t="shared" ref="BK5:BK68" si="21">IF(AJ5=999,0,(LOOKUP($AJ5,$A$5:$A$68,$K$5:$K$68)))</f>
        <v>10</v>
      </c>
      <c r="BL5" s="102">
        <f>SUM(BA5,BB5,BC5,BD5,BE5,BG5,BF5,BH5,BI5,BJ5,BK5)</f>
        <v>139</v>
      </c>
      <c r="BM5" s="101">
        <f>IF($AX$1&gt;8,(IF($AX$1=9,MIN(BA5:BI5),IF($AX$1=10,MIN(BA5:BJ5),IF($AX$1=11,MIN(BA5:BK5))))),(IF($AX$1=4,MIN(BA5:BD5),IF($AX$1=5,MIN(BA5:BE5),IF($AX$1=6,MIN(BA5:BF5),IF($AX$1=7,MIN(BA5:BG5),IF($AX$1=8,MIN(BA5:BH5))))))))</f>
        <v>8</v>
      </c>
      <c r="BN5" s="101">
        <f>IF($AX$1&gt;8,(IF($AX$1=9,MAX(BA5:BI5),IF($AX$1=10,MAX(BA5:BJ5),IF($AX$1=11,MAX(BA5:BK5))))),(IF($AX$1=4,MAX(BA5:BD5),IF($AX$1=5,MAX(BA5:BE5),IF($AX$1=6,MAX(BA5:BF5),IF($AX$1=7,MAX(BA5:BG5),IF($AX$1=8,MAX(BA5:BH5))))))))</f>
        <v>17</v>
      </c>
      <c r="BO5" s="103">
        <f>SUM($BL5-$BM5-BN5)</f>
        <v>114</v>
      </c>
      <c r="BQ5" s="166">
        <f t="shared" ref="BQ5:BQ68" si="22">COUNTIF($K$5:$K$68,"&lt;"&amp;K5)+COUNTIFS($K$5:$K$68,K5,$N$5:$N$68,"&lt;"&amp;N5)+COUNTIFS($K$5:$K$68,K5,$N$5:$N$68,N5,$O$5:$O$68,"&lt;"&amp;O5)+1</f>
        <v>54</v>
      </c>
      <c r="BR5" s="167">
        <f t="shared" ref="BR5:BR68" si="23">IF(L5=0,0,RANK(BQ5,$BQ$5:$BQ$68,0))</f>
        <v>11</v>
      </c>
    </row>
    <row r="6" spans="1:70" ht="14.25">
      <c r="A6" s="104">
        <v>2</v>
      </c>
      <c r="B6" s="123" t="s">
        <v>87</v>
      </c>
      <c r="C6" s="214" t="s">
        <v>148</v>
      </c>
      <c r="D6" s="107"/>
      <c r="E6" s="105">
        <f>IF(G6=0,0,IF(G6+F6&lt;1000,1000,G6+F6))</f>
        <v>1597</v>
      </c>
      <c r="F6" s="106">
        <f>IF(L6=0,0,IF(G6+(IF(I6&gt;-150,(IF(I6&gt;=150,IF(K6&gt;=$AU$1,0,SUM(IF(MAX(P6:AK6)=999,K6-2,K6)-L6*2*(15+50)%)*10),SUM(IF(MAX(P6:AK6)=999,K6-2,K6)-L6*2*(I6/10+50)%)*10)),(IF(I6&lt;-150,IF((IF(MAX(P6:AK6)=999,K6-2,K6)-L6*2*(I6/10+50)%)*10&lt;1,0,(IF(MAX(P6:AK6)=999,K6-2,K6)-L6*2*(I6/10+50)%)*10))))),(IF(I6&gt;-150,(IF(I6&gt;150,IF(K6&gt;=$AU$1,0,SUM(IF(MAX(P6:AK6)=999,K6-2,K6)-L6*2*(15+50)%)*10),SUM(IF(MAX(P6:AK6)=999,K6-2,K6)-L6*2*(I6/10+50)%)*10)),(IF(I6&lt;-150,IF((IF(MAX(P6:AK6)=999,K6-2,K6)-L6*2*(I6/10+50)%)*10&lt;1,0,(IF(MAX(P6:AK6)=999,K6-2,K6)-L6*2*(I6/10+50)%)*10)))))))</f>
        <v>0</v>
      </c>
      <c r="G6" s="107">
        <v>1597</v>
      </c>
      <c r="H6" s="108"/>
      <c r="I6" s="109">
        <f>SUM(G6-M6)</f>
        <v>265.72727272727275</v>
      </c>
      <c r="J6" s="128">
        <f>BR6</f>
        <v>2</v>
      </c>
      <c r="K6" s="167">
        <v>17</v>
      </c>
      <c r="L6" s="110">
        <v>11</v>
      </c>
      <c r="M6" s="111">
        <f>SUM(AO6:AY6)/L6</f>
        <v>1331.2727272727273</v>
      </c>
      <c r="N6" s="109">
        <f>BL6</f>
        <v>136</v>
      </c>
      <c r="O6" s="112">
        <f>BO6</f>
        <v>110</v>
      </c>
      <c r="P6" s="113">
        <v>34</v>
      </c>
      <c r="Q6" s="114">
        <v>2</v>
      </c>
      <c r="R6" s="115">
        <v>21</v>
      </c>
      <c r="S6" s="116">
        <v>1</v>
      </c>
      <c r="T6" s="117">
        <v>23</v>
      </c>
      <c r="U6" s="118">
        <v>2</v>
      </c>
      <c r="V6" s="115">
        <v>36</v>
      </c>
      <c r="W6" s="118">
        <v>0</v>
      </c>
      <c r="X6" s="117">
        <v>63</v>
      </c>
      <c r="Y6" s="118">
        <v>2</v>
      </c>
      <c r="Z6" s="117">
        <v>10</v>
      </c>
      <c r="AA6" s="118">
        <v>2</v>
      </c>
      <c r="AB6" s="117">
        <v>7</v>
      </c>
      <c r="AC6" s="116">
        <v>1</v>
      </c>
      <c r="AD6" s="113">
        <v>25</v>
      </c>
      <c r="AE6" s="114">
        <v>2</v>
      </c>
      <c r="AF6" s="119">
        <v>3</v>
      </c>
      <c r="AG6" s="116">
        <v>2</v>
      </c>
      <c r="AH6" s="115">
        <v>5</v>
      </c>
      <c r="AI6" s="118">
        <v>2</v>
      </c>
      <c r="AJ6" s="115">
        <v>20</v>
      </c>
      <c r="AK6" s="118">
        <v>1</v>
      </c>
      <c r="AL6" s="176"/>
      <c r="AM6" s="175"/>
      <c r="AN6" s="176"/>
      <c r="AO6" s="120">
        <f t="shared" si="0"/>
        <v>1218</v>
      </c>
      <c r="AP6" s="101">
        <f t="shared" si="1"/>
        <v>1319</v>
      </c>
      <c r="AQ6" s="121">
        <f t="shared" si="2"/>
        <v>1308</v>
      </c>
      <c r="AR6" s="101">
        <f t="shared" si="3"/>
        <v>1214</v>
      </c>
      <c r="AS6" s="121">
        <f t="shared" si="4"/>
        <v>1000</v>
      </c>
      <c r="AT6" s="121">
        <f t="shared" si="5"/>
        <v>1392</v>
      </c>
      <c r="AU6" s="121">
        <f t="shared" si="6"/>
        <v>1470</v>
      </c>
      <c r="AV6" s="121">
        <f t="shared" si="7"/>
        <v>1301</v>
      </c>
      <c r="AW6" s="101">
        <f t="shared" si="8"/>
        <v>1580</v>
      </c>
      <c r="AX6" s="121">
        <f t="shared" si="9"/>
        <v>1501</v>
      </c>
      <c r="AY6" s="121">
        <f t="shared" si="10"/>
        <v>1341</v>
      </c>
      <c r="AZ6" s="59"/>
      <c r="BA6" s="122">
        <f t="shared" si="11"/>
        <v>10</v>
      </c>
      <c r="BB6" s="121">
        <f t="shared" si="12"/>
        <v>9</v>
      </c>
      <c r="BC6" s="121">
        <f t="shared" si="13"/>
        <v>10</v>
      </c>
      <c r="BD6" s="101">
        <f t="shared" si="14"/>
        <v>12</v>
      </c>
      <c r="BE6" s="121">
        <f t="shared" si="15"/>
        <v>9</v>
      </c>
      <c r="BF6" s="121">
        <f t="shared" si="16"/>
        <v>10</v>
      </c>
      <c r="BG6" s="121">
        <f t="shared" si="17"/>
        <v>15</v>
      </c>
      <c r="BH6" s="121">
        <f t="shared" si="18"/>
        <v>12</v>
      </c>
      <c r="BI6" s="121">
        <f t="shared" si="19"/>
        <v>16</v>
      </c>
      <c r="BJ6" s="121">
        <f t="shared" si="20"/>
        <v>16</v>
      </c>
      <c r="BK6" s="121">
        <f t="shared" si="21"/>
        <v>17</v>
      </c>
      <c r="BL6" s="102">
        <f>SUM(BA6,BB6,BC6,BD6,BE6,BG6,BF6,BH6,BI6,BJ6,BK6)</f>
        <v>136</v>
      </c>
      <c r="BM6" s="101">
        <f>IF($AX$1&gt;8,(IF($AX$1=9,MIN(BA6:BI6),IF($AX$1=10,MIN(BA6:BJ6),IF($AX$1=11,MIN(BA6:BK6))))),(IF($AX$1=4,MIN(BA6:BD6),IF($AX$1=5,MIN(BA6:BE6),IF($AX$1=6,MIN(BA6:BF6),IF($AX$1=7,MIN(BA6:BG6),IF($AX$1=8,MIN(BA6:BH6))))))))</f>
        <v>9</v>
      </c>
      <c r="BN6" s="101">
        <f>IF($AX$1&gt;8,(IF($AX$1=9,MAX(BA6:BI6),IF($AX$1=10,MAX(BA6:BJ6),IF($AX$1=11,MAX(BA6:BK6))))),(IF($AX$1=4,MAX(BA6:BD6),IF($AX$1=5,MAX(BA6:BE6),IF($AX$1=6,MAX(BA6:BF6),IF($AX$1=7,MAX(BA6:BG6),IF($AX$1=8,MAX(BA6:BH6))))))))</f>
        <v>17</v>
      </c>
      <c r="BO6" s="103">
        <f>SUM($BL6-$BM6-BN6)</f>
        <v>110</v>
      </c>
      <c r="BQ6" s="168">
        <f t="shared" si="22"/>
        <v>63</v>
      </c>
      <c r="BR6" s="169">
        <f t="shared" si="23"/>
        <v>2</v>
      </c>
    </row>
    <row r="7" spans="1:70" ht="14.25">
      <c r="A7" s="104">
        <v>3</v>
      </c>
      <c r="B7" s="123" t="s">
        <v>339</v>
      </c>
      <c r="C7" s="123" t="s">
        <v>174</v>
      </c>
      <c r="D7" s="107"/>
      <c r="E7" s="105">
        <f t="shared" ref="E7:E68" si="24">IF(G7=0,0,IF(G7+F7&lt;1000,1000,G7+F7))</f>
        <v>1580</v>
      </c>
      <c r="F7" s="106">
        <f t="shared" ref="F7:F68" si="25">IF(L7=0,0,IF(G7+(IF(I7&gt;-150,(IF(I7&gt;=150,IF(K7&gt;=$AU$1,0,SUM(IF(MAX(P7:AK7)=999,K7-2,K7)-L7*2*(15+50)%)*10),SUM(IF(MAX(P7:AK7)=999,K7-2,K7)-L7*2*(I7/10+50)%)*10)),(IF(I7&lt;-150,IF((IF(MAX(P7:AK7)=999,K7-2,K7)-L7*2*(I7/10+50)%)*10&lt;1,0,(IF(MAX(P7:AK7)=999,K7-2,K7)-L7*2*(I7/10+50)%)*10))))),(IF(I7&gt;-150,(IF(I7&gt;150,IF(K7&gt;=$AU$1,0,SUM(IF(MAX(P7:AK7)=999,K7-2,K7)-L7*2*(15+50)%)*10),SUM(IF(MAX(P7:AK7)=999,K7-2,K7)-L7*2*(I7/10+50)%)*10)),(IF(I7&lt;-150,IF((IF(MAX(P7:AK7)=999,K7-2,K7)-L7*2*(I7/10+50)%)*10&lt;1,0,(IF(MAX(P7:AK7)=999,K7-2,K7)-L7*2*(I7/10+50)%)*10)))))))</f>
        <v>0</v>
      </c>
      <c r="G7" s="107">
        <v>1580</v>
      </c>
      <c r="H7" s="108"/>
      <c r="I7" s="109">
        <f t="shared" ref="I7:I68" si="26">SUM(G7-M7)</f>
        <v>206.4545454545455</v>
      </c>
      <c r="J7" s="128">
        <f t="shared" ref="J7:J68" si="27">BR7</f>
        <v>3</v>
      </c>
      <c r="K7" s="167">
        <v>16</v>
      </c>
      <c r="L7" s="124">
        <v>11</v>
      </c>
      <c r="M7" s="111">
        <f t="shared" ref="M7:M68" si="28">SUM(AO7:AY7)/L7</f>
        <v>1373.5454545454545</v>
      </c>
      <c r="N7" s="109">
        <f t="shared" ref="N7:N68" si="29">BL7</f>
        <v>153</v>
      </c>
      <c r="O7" s="112">
        <f t="shared" ref="O7:O68" si="30">BO7</f>
        <v>125</v>
      </c>
      <c r="P7" s="113">
        <v>35</v>
      </c>
      <c r="Q7" s="114">
        <v>2</v>
      </c>
      <c r="R7" s="115">
        <v>24</v>
      </c>
      <c r="S7" s="116">
        <v>2</v>
      </c>
      <c r="T7" s="117">
        <v>17</v>
      </c>
      <c r="U7" s="118">
        <v>2</v>
      </c>
      <c r="V7" s="115">
        <v>20</v>
      </c>
      <c r="W7" s="118">
        <v>1</v>
      </c>
      <c r="X7" s="117">
        <v>5</v>
      </c>
      <c r="Y7" s="118">
        <v>0</v>
      </c>
      <c r="Z7" s="117">
        <v>18</v>
      </c>
      <c r="AA7" s="118">
        <v>2</v>
      </c>
      <c r="AB7" s="117">
        <v>6</v>
      </c>
      <c r="AC7" s="116">
        <v>2</v>
      </c>
      <c r="AD7" s="113">
        <v>36</v>
      </c>
      <c r="AE7" s="114">
        <v>1</v>
      </c>
      <c r="AF7" s="119">
        <v>2</v>
      </c>
      <c r="AG7" s="116">
        <v>0</v>
      </c>
      <c r="AH7" s="115">
        <v>14</v>
      </c>
      <c r="AI7" s="118">
        <v>2</v>
      </c>
      <c r="AJ7" s="115">
        <v>15</v>
      </c>
      <c r="AK7" s="118">
        <v>2</v>
      </c>
      <c r="AL7" s="176"/>
      <c r="AM7" s="175"/>
      <c r="AN7" s="176"/>
      <c r="AO7" s="120">
        <f t="shared" si="0"/>
        <v>1215</v>
      </c>
      <c r="AP7" s="101">
        <f t="shared" si="1"/>
        <v>1305</v>
      </c>
      <c r="AQ7" s="121">
        <f t="shared" si="2"/>
        <v>1350</v>
      </c>
      <c r="AR7" s="101">
        <f t="shared" si="3"/>
        <v>1341</v>
      </c>
      <c r="AS7" s="121">
        <f t="shared" si="4"/>
        <v>1501</v>
      </c>
      <c r="AT7" s="121">
        <f t="shared" si="5"/>
        <v>1349</v>
      </c>
      <c r="AU7" s="121">
        <f t="shared" si="6"/>
        <v>1494</v>
      </c>
      <c r="AV7" s="121">
        <f t="shared" si="7"/>
        <v>1214</v>
      </c>
      <c r="AW7" s="101">
        <f t="shared" si="8"/>
        <v>1597</v>
      </c>
      <c r="AX7" s="121">
        <f t="shared" si="9"/>
        <v>1373</v>
      </c>
      <c r="AY7" s="121">
        <f t="shared" si="10"/>
        <v>1370</v>
      </c>
      <c r="AZ7" s="59"/>
      <c r="BA7" s="122">
        <f t="shared" si="11"/>
        <v>12</v>
      </c>
      <c r="BB7" s="121">
        <f t="shared" si="12"/>
        <v>11</v>
      </c>
      <c r="BC7" s="121">
        <f t="shared" si="13"/>
        <v>13</v>
      </c>
      <c r="BD7" s="101">
        <f t="shared" si="14"/>
        <v>17</v>
      </c>
      <c r="BE7" s="121">
        <f t="shared" si="15"/>
        <v>16</v>
      </c>
      <c r="BF7" s="121">
        <f t="shared" si="16"/>
        <v>14</v>
      </c>
      <c r="BG7" s="121">
        <f t="shared" si="17"/>
        <v>13</v>
      </c>
      <c r="BH7" s="121">
        <f t="shared" si="18"/>
        <v>12</v>
      </c>
      <c r="BI7" s="121">
        <f t="shared" si="19"/>
        <v>17</v>
      </c>
      <c r="BJ7" s="121">
        <f t="shared" si="20"/>
        <v>13</v>
      </c>
      <c r="BK7" s="121">
        <f t="shared" si="21"/>
        <v>15</v>
      </c>
      <c r="BL7" s="102">
        <f t="shared" ref="BL7:BL68" si="31">SUM(BA7,BB7,BC7,BD7,BE7,BG7,BF7,BH7,BI7,BJ7,BK7)</f>
        <v>153</v>
      </c>
      <c r="BM7" s="101">
        <f t="shared" ref="BM7:BM68" si="32">IF($AX$1&gt;8,(IF($AX$1=9,MIN(BA7:BI7),IF($AX$1=10,MIN(BA7:BJ7),IF($AX$1=11,MIN(BA7:BK7))))),(IF($AX$1=4,MIN(BA7:BD7),IF($AX$1=5,MIN(BA7:BE7),IF($AX$1=6,MIN(BA7:BF7),IF($AX$1=7,MIN(BA7:BG7),IF($AX$1=8,MIN(BA7:BH7))))))))</f>
        <v>11</v>
      </c>
      <c r="BN7" s="101">
        <f t="shared" ref="BN7:BN68" si="33">IF($AX$1&gt;8,(IF($AX$1=9,MAX(BA7:BI7),IF($AX$1=10,MAX(BA7:BJ7),IF($AX$1=11,MAX(BA7:BK7))))),(IF($AX$1=4,MAX(BA7:BD7),IF($AX$1=5,MAX(BA7:BE7),IF($AX$1=6,MAX(BA7:BF7),IF($AX$1=7,MAX(BA7:BG7),IF($AX$1=8,MAX(BA7:BH7))))))))</f>
        <v>17</v>
      </c>
      <c r="BO7" s="103">
        <f t="shared" ref="BO7:BO68" si="34">SUM($BL7-$BM7-BN7)</f>
        <v>125</v>
      </c>
      <c r="BQ7" s="168">
        <f t="shared" si="22"/>
        <v>62</v>
      </c>
      <c r="BR7" s="169">
        <f t="shared" si="23"/>
        <v>3</v>
      </c>
    </row>
    <row r="8" spans="1:70" ht="14.25">
      <c r="A8" s="104">
        <v>4</v>
      </c>
      <c r="B8" s="123" t="s">
        <v>340</v>
      </c>
      <c r="C8" s="107" t="s">
        <v>341</v>
      </c>
      <c r="D8" s="107"/>
      <c r="E8" s="105">
        <f t="shared" si="24"/>
        <v>1466</v>
      </c>
      <c r="F8" s="106">
        <f t="shared" si="25"/>
        <v>-43.000000000000007</v>
      </c>
      <c r="G8" s="107">
        <v>1509</v>
      </c>
      <c r="H8" s="108"/>
      <c r="I8" s="109">
        <f t="shared" si="26"/>
        <v>333</v>
      </c>
      <c r="J8" s="128">
        <f t="shared" si="27"/>
        <v>46</v>
      </c>
      <c r="K8" s="167">
        <v>10</v>
      </c>
      <c r="L8" s="110">
        <v>11</v>
      </c>
      <c r="M8" s="111">
        <f t="shared" si="28"/>
        <v>1176</v>
      </c>
      <c r="N8" s="109">
        <f t="shared" si="29"/>
        <v>101</v>
      </c>
      <c r="O8" s="112">
        <f t="shared" si="30"/>
        <v>84</v>
      </c>
      <c r="P8" s="113">
        <v>36</v>
      </c>
      <c r="Q8" s="114">
        <v>0</v>
      </c>
      <c r="R8" s="115">
        <v>46</v>
      </c>
      <c r="S8" s="116">
        <v>0</v>
      </c>
      <c r="T8" s="117">
        <v>11</v>
      </c>
      <c r="U8" s="118">
        <v>0</v>
      </c>
      <c r="V8" s="115">
        <v>55</v>
      </c>
      <c r="W8" s="118">
        <v>2</v>
      </c>
      <c r="X8" s="117">
        <v>62</v>
      </c>
      <c r="Y8" s="118">
        <v>2</v>
      </c>
      <c r="Z8" s="117">
        <v>44</v>
      </c>
      <c r="AA8" s="118">
        <v>2</v>
      </c>
      <c r="AB8" s="117">
        <v>14</v>
      </c>
      <c r="AC8" s="116">
        <v>1</v>
      </c>
      <c r="AD8" s="113">
        <v>10</v>
      </c>
      <c r="AE8" s="114">
        <v>0</v>
      </c>
      <c r="AF8" s="119">
        <v>63</v>
      </c>
      <c r="AG8" s="116">
        <v>1</v>
      </c>
      <c r="AH8" s="115">
        <v>43</v>
      </c>
      <c r="AI8" s="118">
        <v>0</v>
      </c>
      <c r="AJ8" s="115">
        <v>51</v>
      </c>
      <c r="AK8" s="118">
        <v>2</v>
      </c>
      <c r="AL8" s="176"/>
      <c r="AM8" s="175"/>
      <c r="AN8" s="176"/>
      <c r="AO8" s="120">
        <f t="shared" si="0"/>
        <v>1214</v>
      </c>
      <c r="AP8" s="101">
        <f t="shared" si="1"/>
        <v>1132</v>
      </c>
      <c r="AQ8" s="121">
        <f t="shared" si="2"/>
        <v>1390</v>
      </c>
      <c r="AR8" s="101">
        <f t="shared" si="3"/>
        <v>1000</v>
      </c>
      <c r="AS8" s="121">
        <f t="shared" si="4"/>
        <v>1000</v>
      </c>
      <c r="AT8" s="121">
        <f t="shared" si="5"/>
        <v>1183</v>
      </c>
      <c r="AU8" s="121">
        <f t="shared" si="6"/>
        <v>1373</v>
      </c>
      <c r="AV8" s="121">
        <f t="shared" si="7"/>
        <v>1392</v>
      </c>
      <c r="AW8" s="101">
        <f t="shared" si="8"/>
        <v>1000</v>
      </c>
      <c r="AX8" s="121">
        <f t="shared" si="9"/>
        <v>1187</v>
      </c>
      <c r="AY8" s="121">
        <f t="shared" si="10"/>
        <v>1065</v>
      </c>
      <c r="AZ8" s="59"/>
      <c r="BA8" s="122">
        <f t="shared" si="11"/>
        <v>12</v>
      </c>
      <c r="BB8" s="121">
        <f t="shared" si="12"/>
        <v>7</v>
      </c>
      <c r="BC8" s="121">
        <f t="shared" si="13"/>
        <v>11</v>
      </c>
      <c r="BD8" s="101">
        <f t="shared" si="14"/>
        <v>4</v>
      </c>
      <c r="BE8" s="121">
        <f t="shared" si="15"/>
        <v>6</v>
      </c>
      <c r="BF8" s="121">
        <f t="shared" si="16"/>
        <v>10</v>
      </c>
      <c r="BG8" s="121">
        <f t="shared" si="17"/>
        <v>13</v>
      </c>
      <c r="BH8" s="121">
        <f t="shared" si="18"/>
        <v>10</v>
      </c>
      <c r="BI8" s="121">
        <f t="shared" si="19"/>
        <v>9</v>
      </c>
      <c r="BJ8" s="121">
        <f t="shared" si="20"/>
        <v>11</v>
      </c>
      <c r="BK8" s="121">
        <f t="shared" si="21"/>
        <v>8</v>
      </c>
      <c r="BL8" s="102">
        <f t="shared" si="31"/>
        <v>101</v>
      </c>
      <c r="BM8" s="101">
        <f t="shared" si="32"/>
        <v>4</v>
      </c>
      <c r="BN8" s="101">
        <f t="shared" si="33"/>
        <v>13</v>
      </c>
      <c r="BO8" s="103">
        <f t="shared" si="34"/>
        <v>84</v>
      </c>
      <c r="BQ8" s="168">
        <f t="shared" si="22"/>
        <v>19</v>
      </c>
      <c r="BR8" s="169">
        <f t="shared" si="23"/>
        <v>46</v>
      </c>
    </row>
    <row r="9" spans="1:70" ht="14.25">
      <c r="A9" s="104">
        <v>5</v>
      </c>
      <c r="B9" s="123" t="s">
        <v>84</v>
      </c>
      <c r="C9" s="123" t="s">
        <v>342</v>
      </c>
      <c r="D9" s="107"/>
      <c r="E9" s="105">
        <f t="shared" si="24"/>
        <v>1524.64</v>
      </c>
      <c r="F9" s="106">
        <f t="shared" si="25"/>
        <v>23.640000000000008</v>
      </c>
      <c r="G9" s="107">
        <v>1501</v>
      </c>
      <c r="H9" s="108"/>
      <c r="I9" s="109">
        <f t="shared" si="26"/>
        <v>119.81818181818176</v>
      </c>
      <c r="J9" s="128">
        <f t="shared" si="27"/>
        <v>4</v>
      </c>
      <c r="K9" s="167">
        <v>16</v>
      </c>
      <c r="L9" s="125">
        <v>11</v>
      </c>
      <c r="M9" s="111">
        <f t="shared" si="28"/>
        <v>1381.1818181818182</v>
      </c>
      <c r="N9" s="109">
        <f t="shared" si="29"/>
        <v>150</v>
      </c>
      <c r="O9" s="112">
        <f t="shared" si="30"/>
        <v>123</v>
      </c>
      <c r="P9" s="113">
        <v>37</v>
      </c>
      <c r="Q9" s="114">
        <v>2</v>
      </c>
      <c r="R9" s="115">
        <v>26</v>
      </c>
      <c r="S9" s="116">
        <v>1</v>
      </c>
      <c r="T9" s="117">
        <v>45</v>
      </c>
      <c r="U9" s="118">
        <v>2</v>
      </c>
      <c r="V9" s="115">
        <v>14</v>
      </c>
      <c r="W9" s="118">
        <v>2</v>
      </c>
      <c r="X9" s="117">
        <v>3</v>
      </c>
      <c r="Y9" s="118">
        <v>2</v>
      </c>
      <c r="Z9" s="117">
        <v>15</v>
      </c>
      <c r="AA9" s="118">
        <v>0</v>
      </c>
      <c r="AB9" s="117">
        <v>1</v>
      </c>
      <c r="AC9" s="116">
        <v>2</v>
      </c>
      <c r="AD9" s="113">
        <v>7</v>
      </c>
      <c r="AE9" s="114">
        <v>1</v>
      </c>
      <c r="AF9" s="119">
        <v>36</v>
      </c>
      <c r="AG9" s="116">
        <v>2</v>
      </c>
      <c r="AH9" s="115">
        <v>2</v>
      </c>
      <c r="AI9" s="118">
        <v>0</v>
      </c>
      <c r="AJ9" s="115">
        <v>22</v>
      </c>
      <c r="AK9" s="118">
        <v>2</v>
      </c>
      <c r="AL9" s="176"/>
      <c r="AM9" s="175"/>
      <c r="AN9" s="176"/>
      <c r="AO9" s="120">
        <f t="shared" si="0"/>
        <v>1213</v>
      </c>
      <c r="AP9" s="101">
        <f t="shared" si="1"/>
        <v>1297</v>
      </c>
      <c r="AQ9" s="121">
        <f t="shared" si="2"/>
        <v>1169</v>
      </c>
      <c r="AR9" s="101">
        <f t="shared" si="3"/>
        <v>1373</v>
      </c>
      <c r="AS9" s="121">
        <f t="shared" si="4"/>
        <v>1580</v>
      </c>
      <c r="AT9" s="121">
        <f t="shared" si="5"/>
        <v>1370</v>
      </c>
      <c r="AU9" s="121">
        <f t="shared" si="6"/>
        <v>1597</v>
      </c>
      <c r="AV9" s="121">
        <f t="shared" si="7"/>
        <v>1470</v>
      </c>
      <c r="AW9" s="101">
        <f t="shared" si="8"/>
        <v>1214</v>
      </c>
      <c r="AX9" s="121">
        <f t="shared" si="9"/>
        <v>1597</v>
      </c>
      <c r="AY9" s="121">
        <f t="shared" si="10"/>
        <v>1313</v>
      </c>
      <c r="AZ9" s="59"/>
      <c r="BA9" s="122">
        <f t="shared" si="11"/>
        <v>12</v>
      </c>
      <c r="BB9" s="121">
        <f t="shared" si="12"/>
        <v>13</v>
      </c>
      <c r="BC9" s="121">
        <f t="shared" si="13"/>
        <v>10</v>
      </c>
      <c r="BD9" s="101">
        <f t="shared" si="14"/>
        <v>13</v>
      </c>
      <c r="BE9" s="121">
        <f t="shared" si="15"/>
        <v>16</v>
      </c>
      <c r="BF9" s="121">
        <f t="shared" si="16"/>
        <v>15</v>
      </c>
      <c r="BG9" s="121">
        <f t="shared" si="17"/>
        <v>13</v>
      </c>
      <c r="BH9" s="121">
        <f t="shared" si="18"/>
        <v>15</v>
      </c>
      <c r="BI9" s="121">
        <f t="shared" si="19"/>
        <v>12</v>
      </c>
      <c r="BJ9" s="121">
        <f t="shared" si="20"/>
        <v>17</v>
      </c>
      <c r="BK9" s="121">
        <f t="shared" si="21"/>
        <v>14</v>
      </c>
      <c r="BL9" s="102">
        <f t="shared" si="31"/>
        <v>150</v>
      </c>
      <c r="BM9" s="101">
        <f t="shared" si="32"/>
        <v>10</v>
      </c>
      <c r="BN9" s="101">
        <f t="shared" si="33"/>
        <v>17</v>
      </c>
      <c r="BO9" s="103">
        <f t="shared" si="34"/>
        <v>123</v>
      </c>
      <c r="BQ9" s="168">
        <f t="shared" si="22"/>
        <v>61</v>
      </c>
      <c r="BR9" s="169">
        <f t="shared" si="23"/>
        <v>4</v>
      </c>
    </row>
    <row r="10" spans="1:70" ht="14.25">
      <c r="A10" s="104">
        <v>6</v>
      </c>
      <c r="B10" s="123" t="s">
        <v>92</v>
      </c>
      <c r="C10" s="123" t="s">
        <v>342</v>
      </c>
      <c r="D10" s="107"/>
      <c r="E10" s="105">
        <f t="shared" si="24"/>
        <v>1482.1</v>
      </c>
      <c r="F10" s="106">
        <f t="shared" si="25"/>
        <v>-11.900000000000013</v>
      </c>
      <c r="G10" s="107">
        <v>1494</v>
      </c>
      <c r="H10" s="108"/>
      <c r="I10" s="109">
        <f t="shared" si="26"/>
        <v>145</v>
      </c>
      <c r="J10" s="128">
        <f t="shared" si="27"/>
        <v>15</v>
      </c>
      <c r="K10" s="167">
        <v>13</v>
      </c>
      <c r="L10" s="110">
        <v>11</v>
      </c>
      <c r="M10" s="111">
        <f t="shared" si="28"/>
        <v>1349</v>
      </c>
      <c r="N10" s="109">
        <f t="shared" si="29"/>
        <v>133</v>
      </c>
      <c r="O10" s="112">
        <f t="shared" si="30"/>
        <v>108</v>
      </c>
      <c r="P10" s="113">
        <v>38</v>
      </c>
      <c r="Q10" s="114">
        <v>2</v>
      </c>
      <c r="R10" s="115">
        <v>23</v>
      </c>
      <c r="S10" s="116">
        <v>1</v>
      </c>
      <c r="T10" s="117">
        <v>21</v>
      </c>
      <c r="U10" s="118">
        <v>1</v>
      </c>
      <c r="V10" s="115">
        <v>18</v>
      </c>
      <c r="W10" s="118">
        <v>1</v>
      </c>
      <c r="X10" s="117">
        <v>12</v>
      </c>
      <c r="Y10" s="118">
        <v>2</v>
      </c>
      <c r="Z10" s="117">
        <v>33</v>
      </c>
      <c r="AA10" s="118">
        <v>2</v>
      </c>
      <c r="AB10" s="117">
        <v>3</v>
      </c>
      <c r="AC10" s="116">
        <v>0</v>
      </c>
      <c r="AD10" s="113">
        <v>42</v>
      </c>
      <c r="AE10" s="114">
        <v>1</v>
      </c>
      <c r="AF10" s="119">
        <v>25</v>
      </c>
      <c r="AG10" s="116">
        <v>0</v>
      </c>
      <c r="AH10" s="115">
        <v>1</v>
      </c>
      <c r="AI10" s="118">
        <v>2</v>
      </c>
      <c r="AJ10" s="115">
        <v>16</v>
      </c>
      <c r="AK10" s="118">
        <v>1</v>
      </c>
      <c r="AL10" s="176"/>
      <c r="AM10" s="175"/>
      <c r="AN10" s="176"/>
      <c r="AO10" s="120">
        <f t="shared" si="0"/>
        <v>1213</v>
      </c>
      <c r="AP10" s="101">
        <f t="shared" si="1"/>
        <v>1308</v>
      </c>
      <c r="AQ10" s="121">
        <f t="shared" si="2"/>
        <v>1319</v>
      </c>
      <c r="AR10" s="101">
        <f t="shared" si="3"/>
        <v>1349</v>
      </c>
      <c r="AS10" s="121">
        <f t="shared" si="4"/>
        <v>1380</v>
      </c>
      <c r="AT10" s="121">
        <f t="shared" si="5"/>
        <v>1241</v>
      </c>
      <c r="AU10" s="121">
        <f t="shared" si="6"/>
        <v>1580</v>
      </c>
      <c r="AV10" s="121">
        <f t="shared" si="7"/>
        <v>1192</v>
      </c>
      <c r="AW10" s="101">
        <f t="shared" si="8"/>
        <v>1301</v>
      </c>
      <c r="AX10" s="121">
        <f t="shared" si="9"/>
        <v>1597</v>
      </c>
      <c r="AY10" s="121">
        <f t="shared" si="10"/>
        <v>1359</v>
      </c>
      <c r="AZ10" s="59"/>
      <c r="BA10" s="122">
        <f t="shared" si="11"/>
        <v>13</v>
      </c>
      <c r="BB10" s="121">
        <f t="shared" si="12"/>
        <v>10</v>
      </c>
      <c r="BC10" s="121">
        <f t="shared" si="13"/>
        <v>9</v>
      </c>
      <c r="BD10" s="101">
        <f t="shared" si="14"/>
        <v>14</v>
      </c>
      <c r="BE10" s="121">
        <f t="shared" si="15"/>
        <v>12</v>
      </c>
      <c r="BF10" s="121">
        <f t="shared" si="16"/>
        <v>10</v>
      </c>
      <c r="BG10" s="121">
        <f t="shared" si="17"/>
        <v>16</v>
      </c>
      <c r="BH10" s="121">
        <f t="shared" si="18"/>
        <v>11</v>
      </c>
      <c r="BI10" s="121">
        <f t="shared" si="19"/>
        <v>12</v>
      </c>
      <c r="BJ10" s="121">
        <f t="shared" si="20"/>
        <v>13</v>
      </c>
      <c r="BK10" s="121">
        <f t="shared" si="21"/>
        <v>13</v>
      </c>
      <c r="BL10" s="102">
        <f t="shared" si="31"/>
        <v>133</v>
      </c>
      <c r="BM10" s="101">
        <f t="shared" si="32"/>
        <v>9</v>
      </c>
      <c r="BN10" s="101">
        <f t="shared" si="33"/>
        <v>16</v>
      </c>
      <c r="BO10" s="103">
        <f>SUM($BL10-$BM10-BN10)</f>
        <v>108</v>
      </c>
      <c r="BQ10" s="168">
        <f t="shared" si="22"/>
        <v>50</v>
      </c>
      <c r="BR10" s="169">
        <f t="shared" si="23"/>
        <v>15</v>
      </c>
    </row>
    <row r="11" spans="1:70" ht="14.25">
      <c r="A11" s="104">
        <v>7</v>
      </c>
      <c r="B11" s="123" t="s">
        <v>343</v>
      </c>
      <c r="C11" s="123" t="s">
        <v>310</v>
      </c>
      <c r="D11" s="107"/>
      <c r="E11" s="105">
        <f t="shared" si="24"/>
        <v>1480.86</v>
      </c>
      <c r="F11" s="106">
        <f t="shared" si="25"/>
        <v>10.859999999999985</v>
      </c>
      <c r="G11" s="107">
        <v>1470</v>
      </c>
      <c r="H11" s="108"/>
      <c r="I11" s="109">
        <f t="shared" si="26"/>
        <v>132.4545454545455</v>
      </c>
      <c r="J11" s="128">
        <f t="shared" si="27"/>
        <v>5</v>
      </c>
      <c r="K11" s="167">
        <v>15</v>
      </c>
      <c r="L11" s="110">
        <v>11</v>
      </c>
      <c r="M11" s="111">
        <f t="shared" si="28"/>
        <v>1337.5454545454545</v>
      </c>
      <c r="N11" s="109">
        <f t="shared" si="29"/>
        <v>157</v>
      </c>
      <c r="O11" s="112">
        <f t="shared" si="30"/>
        <v>128</v>
      </c>
      <c r="P11" s="113">
        <v>39</v>
      </c>
      <c r="Q11" s="114">
        <v>2</v>
      </c>
      <c r="R11" s="115">
        <v>30</v>
      </c>
      <c r="S11" s="116">
        <v>2</v>
      </c>
      <c r="T11" s="117">
        <v>19</v>
      </c>
      <c r="U11" s="118">
        <v>2</v>
      </c>
      <c r="V11" s="115">
        <v>15</v>
      </c>
      <c r="W11" s="118">
        <v>1</v>
      </c>
      <c r="X11" s="117">
        <v>36</v>
      </c>
      <c r="Y11" s="118">
        <v>1</v>
      </c>
      <c r="Z11" s="117">
        <v>20</v>
      </c>
      <c r="AA11" s="118">
        <v>1</v>
      </c>
      <c r="AB11" s="117">
        <v>2</v>
      </c>
      <c r="AC11" s="116">
        <v>1</v>
      </c>
      <c r="AD11" s="113">
        <v>5</v>
      </c>
      <c r="AE11" s="114">
        <v>1</v>
      </c>
      <c r="AF11" s="119">
        <v>18</v>
      </c>
      <c r="AG11" s="116">
        <v>2</v>
      </c>
      <c r="AH11" s="115">
        <v>22</v>
      </c>
      <c r="AI11" s="118">
        <v>0</v>
      </c>
      <c r="AJ11" s="115">
        <v>35</v>
      </c>
      <c r="AK11" s="118">
        <v>2</v>
      </c>
      <c r="AL11" s="176"/>
      <c r="AM11" s="175"/>
      <c r="AN11" s="176"/>
      <c r="AO11" s="120">
        <f t="shared" si="0"/>
        <v>1212</v>
      </c>
      <c r="AP11" s="101">
        <f t="shared" si="1"/>
        <v>1256</v>
      </c>
      <c r="AQ11" s="121">
        <f t="shared" si="2"/>
        <v>1345</v>
      </c>
      <c r="AR11" s="101">
        <f t="shared" si="3"/>
        <v>1370</v>
      </c>
      <c r="AS11" s="121">
        <f t="shared" si="4"/>
        <v>1214</v>
      </c>
      <c r="AT11" s="121">
        <f t="shared" si="5"/>
        <v>1341</v>
      </c>
      <c r="AU11" s="121">
        <f t="shared" si="6"/>
        <v>1597</v>
      </c>
      <c r="AV11" s="121">
        <f t="shared" si="7"/>
        <v>1501</v>
      </c>
      <c r="AW11" s="101">
        <f t="shared" si="8"/>
        <v>1349</v>
      </c>
      <c r="AX11" s="121">
        <f t="shared" si="9"/>
        <v>1313</v>
      </c>
      <c r="AY11" s="121">
        <f t="shared" si="10"/>
        <v>1215</v>
      </c>
      <c r="AZ11" s="59"/>
      <c r="BA11" s="122">
        <f t="shared" si="11"/>
        <v>15</v>
      </c>
      <c r="BB11" s="121">
        <f t="shared" si="12"/>
        <v>13</v>
      </c>
      <c r="BC11" s="121">
        <f t="shared" si="13"/>
        <v>12</v>
      </c>
      <c r="BD11" s="101">
        <f t="shared" si="14"/>
        <v>15</v>
      </c>
      <c r="BE11" s="121">
        <f t="shared" si="15"/>
        <v>12</v>
      </c>
      <c r="BF11" s="121">
        <f t="shared" si="16"/>
        <v>17</v>
      </c>
      <c r="BG11" s="121">
        <f t="shared" si="17"/>
        <v>17</v>
      </c>
      <c r="BH11" s="121">
        <f t="shared" si="18"/>
        <v>16</v>
      </c>
      <c r="BI11" s="121">
        <f t="shared" si="19"/>
        <v>14</v>
      </c>
      <c r="BJ11" s="121">
        <f t="shared" si="20"/>
        <v>14</v>
      </c>
      <c r="BK11" s="121">
        <f t="shared" si="21"/>
        <v>12</v>
      </c>
      <c r="BL11" s="102">
        <f t="shared" si="31"/>
        <v>157</v>
      </c>
      <c r="BM11" s="101">
        <f t="shared" si="32"/>
        <v>12</v>
      </c>
      <c r="BN11" s="101">
        <f t="shared" si="33"/>
        <v>17</v>
      </c>
      <c r="BO11" s="103">
        <f t="shared" si="34"/>
        <v>128</v>
      </c>
      <c r="BQ11" s="168">
        <f t="shared" si="22"/>
        <v>60</v>
      </c>
      <c r="BR11" s="169">
        <f t="shared" si="23"/>
        <v>5</v>
      </c>
    </row>
    <row r="12" spans="1:70" ht="14.25">
      <c r="A12" s="104">
        <v>8</v>
      </c>
      <c r="B12" s="123" t="s">
        <v>197</v>
      </c>
      <c r="C12" s="123" t="s">
        <v>152</v>
      </c>
      <c r="D12" s="169"/>
      <c r="E12" s="105">
        <f t="shared" si="24"/>
        <v>1412</v>
      </c>
      <c r="F12" s="106">
        <f t="shared" si="25"/>
        <v>-33.000000000000007</v>
      </c>
      <c r="G12" s="107">
        <v>1445</v>
      </c>
      <c r="H12" s="108"/>
      <c r="I12" s="109">
        <f t="shared" si="26"/>
        <v>228.90909090909099</v>
      </c>
      <c r="J12" s="128">
        <f t="shared" si="27"/>
        <v>29</v>
      </c>
      <c r="K12" s="167">
        <v>11</v>
      </c>
      <c r="L12" s="110">
        <v>11</v>
      </c>
      <c r="M12" s="111">
        <f t="shared" si="28"/>
        <v>1216.090909090909</v>
      </c>
      <c r="N12" s="109">
        <f t="shared" si="29"/>
        <v>135</v>
      </c>
      <c r="O12" s="112">
        <f t="shared" si="30"/>
        <v>110</v>
      </c>
      <c r="P12" s="113">
        <v>40</v>
      </c>
      <c r="Q12" s="114">
        <v>1</v>
      </c>
      <c r="R12" s="115">
        <v>42</v>
      </c>
      <c r="S12" s="116">
        <v>1</v>
      </c>
      <c r="T12" s="117">
        <v>35</v>
      </c>
      <c r="U12" s="118">
        <v>1</v>
      </c>
      <c r="V12" s="115">
        <v>41</v>
      </c>
      <c r="W12" s="118">
        <v>2</v>
      </c>
      <c r="X12" s="117">
        <v>26</v>
      </c>
      <c r="Y12" s="118">
        <v>1</v>
      </c>
      <c r="Z12" s="117">
        <v>59</v>
      </c>
      <c r="AA12" s="118">
        <v>2</v>
      </c>
      <c r="AB12" s="117">
        <v>20</v>
      </c>
      <c r="AC12" s="116">
        <v>1</v>
      </c>
      <c r="AD12" s="113">
        <v>39</v>
      </c>
      <c r="AE12" s="114">
        <v>0</v>
      </c>
      <c r="AF12" s="119">
        <v>33</v>
      </c>
      <c r="AG12" s="116">
        <v>2</v>
      </c>
      <c r="AH12" s="115">
        <v>28</v>
      </c>
      <c r="AI12" s="118">
        <v>0</v>
      </c>
      <c r="AJ12" s="115">
        <v>38</v>
      </c>
      <c r="AK12" s="118">
        <v>0</v>
      </c>
      <c r="AL12" s="176"/>
      <c r="AM12" s="175"/>
      <c r="AN12" s="176"/>
      <c r="AO12" s="120">
        <f t="shared" si="0"/>
        <v>1202</v>
      </c>
      <c r="AP12" s="101">
        <f t="shared" si="1"/>
        <v>1192</v>
      </c>
      <c r="AQ12" s="121">
        <f t="shared" si="2"/>
        <v>1215</v>
      </c>
      <c r="AR12" s="101">
        <f t="shared" si="3"/>
        <v>1201</v>
      </c>
      <c r="AS12" s="121">
        <f t="shared" si="4"/>
        <v>1297</v>
      </c>
      <c r="AT12" s="121">
        <f t="shared" si="5"/>
        <v>1000</v>
      </c>
      <c r="AU12" s="121">
        <f t="shared" si="6"/>
        <v>1341</v>
      </c>
      <c r="AV12" s="121">
        <f t="shared" si="7"/>
        <v>1212</v>
      </c>
      <c r="AW12" s="101">
        <f t="shared" si="8"/>
        <v>1241</v>
      </c>
      <c r="AX12" s="121">
        <f t="shared" si="9"/>
        <v>1263</v>
      </c>
      <c r="AY12" s="121">
        <f t="shared" si="10"/>
        <v>1213</v>
      </c>
      <c r="AZ12" s="59"/>
      <c r="BA12" s="122">
        <f t="shared" si="11"/>
        <v>12</v>
      </c>
      <c r="BB12" s="121">
        <f t="shared" si="12"/>
        <v>11</v>
      </c>
      <c r="BC12" s="121">
        <f t="shared" si="13"/>
        <v>12</v>
      </c>
      <c r="BD12" s="101">
        <f t="shared" si="14"/>
        <v>11</v>
      </c>
      <c r="BE12" s="121">
        <f t="shared" si="15"/>
        <v>13</v>
      </c>
      <c r="BF12" s="121">
        <f t="shared" si="16"/>
        <v>8</v>
      </c>
      <c r="BG12" s="121">
        <f t="shared" si="17"/>
        <v>17</v>
      </c>
      <c r="BH12" s="121">
        <f t="shared" si="18"/>
        <v>15</v>
      </c>
      <c r="BI12" s="121">
        <f t="shared" si="19"/>
        <v>10</v>
      </c>
      <c r="BJ12" s="121">
        <f t="shared" si="20"/>
        <v>13</v>
      </c>
      <c r="BK12" s="121">
        <f t="shared" si="21"/>
        <v>13</v>
      </c>
      <c r="BL12" s="102">
        <f t="shared" si="31"/>
        <v>135</v>
      </c>
      <c r="BM12" s="101">
        <f t="shared" si="32"/>
        <v>8</v>
      </c>
      <c r="BN12" s="101">
        <f t="shared" si="33"/>
        <v>17</v>
      </c>
      <c r="BO12" s="103">
        <f t="shared" si="34"/>
        <v>110</v>
      </c>
      <c r="BQ12" s="168">
        <f t="shared" si="22"/>
        <v>36</v>
      </c>
      <c r="BR12" s="169">
        <f t="shared" si="23"/>
        <v>29</v>
      </c>
    </row>
    <row r="13" spans="1:70" ht="14.25">
      <c r="A13" s="104">
        <v>9</v>
      </c>
      <c r="B13" s="123" t="s">
        <v>122</v>
      </c>
      <c r="C13" s="216" t="s">
        <v>156</v>
      </c>
      <c r="D13" s="169"/>
      <c r="E13" s="105">
        <f t="shared" si="24"/>
        <v>1421</v>
      </c>
      <c r="F13" s="106">
        <f t="shared" si="25"/>
        <v>0</v>
      </c>
      <c r="G13" s="107">
        <v>1421</v>
      </c>
      <c r="H13" s="108"/>
      <c r="I13" s="109">
        <f t="shared" si="26"/>
        <v>194.90909090909099</v>
      </c>
      <c r="J13" s="128">
        <f t="shared" si="27"/>
        <v>7</v>
      </c>
      <c r="K13" s="167">
        <v>15</v>
      </c>
      <c r="L13" s="110">
        <v>11</v>
      </c>
      <c r="M13" s="111">
        <f t="shared" si="28"/>
        <v>1226.090909090909</v>
      </c>
      <c r="N13" s="109">
        <f t="shared" si="29"/>
        <v>129</v>
      </c>
      <c r="O13" s="112">
        <f t="shared" si="30"/>
        <v>104</v>
      </c>
      <c r="P13" s="113">
        <v>41</v>
      </c>
      <c r="Q13" s="114">
        <v>2</v>
      </c>
      <c r="R13" s="115">
        <v>43</v>
      </c>
      <c r="S13" s="116">
        <v>2</v>
      </c>
      <c r="T13" s="117">
        <v>20</v>
      </c>
      <c r="U13" s="118">
        <v>0</v>
      </c>
      <c r="V13" s="115">
        <v>59</v>
      </c>
      <c r="W13" s="118">
        <v>0</v>
      </c>
      <c r="X13" s="117">
        <v>51</v>
      </c>
      <c r="Y13" s="118">
        <v>2</v>
      </c>
      <c r="Z13" s="117">
        <v>49</v>
      </c>
      <c r="AA13" s="118">
        <v>2</v>
      </c>
      <c r="AB13" s="117">
        <v>25</v>
      </c>
      <c r="AC13" s="116">
        <v>0</v>
      </c>
      <c r="AD13" s="113">
        <v>12</v>
      </c>
      <c r="AE13" s="114">
        <v>2</v>
      </c>
      <c r="AF13" s="119">
        <v>30</v>
      </c>
      <c r="AG13" s="116">
        <v>1</v>
      </c>
      <c r="AH13" s="115">
        <v>17</v>
      </c>
      <c r="AI13" s="118">
        <v>2</v>
      </c>
      <c r="AJ13" s="115">
        <v>26</v>
      </c>
      <c r="AK13" s="118">
        <v>2</v>
      </c>
      <c r="AL13" s="176"/>
      <c r="AM13" s="175"/>
      <c r="AN13" s="176"/>
      <c r="AO13" s="120">
        <f t="shared" si="0"/>
        <v>1201</v>
      </c>
      <c r="AP13" s="101">
        <f t="shared" si="1"/>
        <v>1187</v>
      </c>
      <c r="AQ13" s="121">
        <f t="shared" si="2"/>
        <v>1341</v>
      </c>
      <c r="AR13" s="101">
        <f t="shared" si="3"/>
        <v>1000</v>
      </c>
      <c r="AS13" s="121">
        <f t="shared" si="4"/>
        <v>1065</v>
      </c>
      <c r="AT13" s="121">
        <f t="shared" si="5"/>
        <v>1109</v>
      </c>
      <c r="AU13" s="121">
        <f t="shared" si="6"/>
        <v>1301</v>
      </c>
      <c r="AV13" s="121">
        <f t="shared" si="7"/>
        <v>1380</v>
      </c>
      <c r="AW13" s="101">
        <f t="shared" si="8"/>
        <v>1256</v>
      </c>
      <c r="AX13" s="121">
        <f t="shared" si="9"/>
        <v>1350</v>
      </c>
      <c r="AY13" s="121">
        <f t="shared" si="10"/>
        <v>1297</v>
      </c>
      <c r="AZ13" s="59"/>
      <c r="BA13" s="122">
        <f t="shared" si="11"/>
        <v>11</v>
      </c>
      <c r="BB13" s="121">
        <f t="shared" si="12"/>
        <v>11</v>
      </c>
      <c r="BC13" s="121">
        <f t="shared" si="13"/>
        <v>17</v>
      </c>
      <c r="BD13" s="101">
        <f t="shared" si="14"/>
        <v>8</v>
      </c>
      <c r="BE13" s="121">
        <f t="shared" si="15"/>
        <v>8</v>
      </c>
      <c r="BF13" s="121">
        <f t="shared" si="16"/>
        <v>11</v>
      </c>
      <c r="BG13" s="121">
        <f t="shared" si="17"/>
        <v>12</v>
      </c>
      <c r="BH13" s="121">
        <f t="shared" si="18"/>
        <v>12</v>
      </c>
      <c r="BI13" s="121">
        <f t="shared" si="19"/>
        <v>13</v>
      </c>
      <c r="BJ13" s="121">
        <f t="shared" si="20"/>
        <v>13</v>
      </c>
      <c r="BK13" s="121">
        <f t="shared" si="21"/>
        <v>13</v>
      </c>
      <c r="BL13" s="102">
        <f t="shared" si="31"/>
        <v>129</v>
      </c>
      <c r="BM13" s="101">
        <f t="shared" si="32"/>
        <v>8</v>
      </c>
      <c r="BN13" s="101">
        <f t="shared" si="33"/>
        <v>17</v>
      </c>
      <c r="BO13" s="103">
        <f t="shared" si="34"/>
        <v>104</v>
      </c>
      <c r="BQ13" s="168">
        <f t="shared" si="22"/>
        <v>58</v>
      </c>
      <c r="BR13" s="169">
        <f t="shared" si="23"/>
        <v>7</v>
      </c>
    </row>
    <row r="14" spans="1:70" ht="14.25">
      <c r="A14" s="104">
        <v>10</v>
      </c>
      <c r="B14" s="123" t="s">
        <v>181</v>
      </c>
      <c r="C14" s="123" t="s">
        <v>178</v>
      </c>
      <c r="D14" s="169"/>
      <c r="E14" s="105">
        <f t="shared" si="24"/>
        <v>1353.34</v>
      </c>
      <c r="F14" s="106">
        <f t="shared" si="25"/>
        <v>-38.659999999999982</v>
      </c>
      <c r="G14" s="126">
        <v>1392</v>
      </c>
      <c r="H14" s="108"/>
      <c r="I14" s="109">
        <f t="shared" si="26"/>
        <v>130.27272727272725</v>
      </c>
      <c r="J14" s="128">
        <f t="shared" si="27"/>
        <v>39</v>
      </c>
      <c r="K14" s="167">
        <v>10</v>
      </c>
      <c r="L14" s="110">
        <v>11</v>
      </c>
      <c r="M14" s="111">
        <f t="shared" si="28"/>
        <v>1261.7272727272727</v>
      </c>
      <c r="N14" s="109">
        <f t="shared" si="29"/>
        <v>134</v>
      </c>
      <c r="O14" s="112">
        <f t="shared" si="30"/>
        <v>107</v>
      </c>
      <c r="P14" s="113">
        <v>42</v>
      </c>
      <c r="Q14" s="114">
        <v>1</v>
      </c>
      <c r="R14" s="115">
        <v>44</v>
      </c>
      <c r="S14" s="116">
        <v>1</v>
      </c>
      <c r="T14" s="117">
        <v>37</v>
      </c>
      <c r="U14" s="118">
        <v>1</v>
      </c>
      <c r="V14" s="115">
        <v>35</v>
      </c>
      <c r="W14" s="118">
        <v>2</v>
      </c>
      <c r="X14" s="117">
        <v>40</v>
      </c>
      <c r="Y14" s="118">
        <v>2</v>
      </c>
      <c r="Z14" s="117">
        <v>2</v>
      </c>
      <c r="AA14" s="118">
        <v>0</v>
      </c>
      <c r="AB14" s="117">
        <v>39</v>
      </c>
      <c r="AC14" s="116">
        <v>0</v>
      </c>
      <c r="AD14" s="113">
        <v>4</v>
      </c>
      <c r="AE14" s="114">
        <v>2</v>
      </c>
      <c r="AF14" s="119">
        <v>26</v>
      </c>
      <c r="AG14" s="116">
        <v>0</v>
      </c>
      <c r="AH14" s="115">
        <v>29</v>
      </c>
      <c r="AI14" s="118">
        <v>1</v>
      </c>
      <c r="AJ14" s="115">
        <v>64</v>
      </c>
      <c r="AK14" s="118">
        <v>0</v>
      </c>
      <c r="AL14" s="176"/>
      <c r="AM14" s="175"/>
      <c r="AN14" s="176"/>
      <c r="AO14" s="120">
        <f t="shared" si="0"/>
        <v>1192</v>
      </c>
      <c r="AP14" s="101">
        <f t="shared" si="1"/>
        <v>1183</v>
      </c>
      <c r="AQ14" s="121">
        <f t="shared" si="2"/>
        <v>1213</v>
      </c>
      <c r="AR14" s="101">
        <f t="shared" si="3"/>
        <v>1215</v>
      </c>
      <c r="AS14" s="121">
        <f t="shared" si="4"/>
        <v>1202</v>
      </c>
      <c r="AT14" s="121">
        <f t="shared" si="5"/>
        <v>1597</v>
      </c>
      <c r="AU14" s="121">
        <f t="shared" si="6"/>
        <v>1212</v>
      </c>
      <c r="AV14" s="121">
        <f t="shared" si="7"/>
        <v>1509</v>
      </c>
      <c r="AW14" s="101">
        <f t="shared" si="8"/>
        <v>1297</v>
      </c>
      <c r="AX14" s="121">
        <f t="shared" si="9"/>
        <v>1259</v>
      </c>
      <c r="AY14" s="121">
        <f t="shared" si="10"/>
        <v>1000</v>
      </c>
      <c r="AZ14" s="59"/>
      <c r="BA14" s="122">
        <f t="shared" si="11"/>
        <v>11</v>
      </c>
      <c r="BB14" s="121">
        <f t="shared" si="12"/>
        <v>10</v>
      </c>
      <c r="BC14" s="121">
        <f t="shared" si="13"/>
        <v>12</v>
      </c>
      <c r="BD14" s="101">
        <f t="shared" si="14"/>
        <v>12</v>
      </c>
      <c r="BE14" s="121">
        <f t="shared" si="15"/>
        <v>12</v>
      </c>
      <c r="BF14" s="121">
        <f t="shared" si="16"/>
        <v>17</v>
      </c>
      <c r="BG14" s="121">
        <f t="shared" si="17"/>
        <v>15</v>
      </c>
      <c r="BH14" s="121">
        <f t="shared" si="18"/>
        <v>10</v>
      </c>
      <c r="BI14" s="121">
        <f t="shared" si="19"/>
        <v>13</v>
      </c>
      <c r="BJ14" s="121">
        <f t="shared" si="20"/>
        <v>10</v>
      </c>
      <c r="BK14" s="121">
        <f t="shared" si="21"/>
        <v>12</v>
      </c>
      <c r="BL14" s="102">
        <f t="shared" si="31"/>
        <v>134</v>
      </c>
      <c r="BM14" s="101">
        <f t="shared" si="32"/>
        <v>10</v>
      </c>
      <c r="BN14" s="101">
        <f t="shared" si="33"/>
        <v>17</v>
      </c>
      <c r="BO14" s="103">
        <f t="shared" si="34"/>
        <v>107</v>
      </c>
      <c r="BQ14" s="168">
        <f t="shared" si="22"/>
        <v>26</v>
      </c>
      <c r="BR14" s="169">
        <f t="shared" si="23"/>
        <v>39</v>
      </c>
    </row>
    <row r="15" spans="1:70" ht="14.25">
      <c r="A15" s="104">
        <v>11</v>
      </c>
      <c r="B15" s="123" t="s">
        <v>99</v>
      </c>
      <c r="C15" s="123" t="s">
        <v>295</v>
      </c>
      <c r="D15" s="169"/>
      <c r="E15" s="105">
        <f t="shared" si="24"/>
        <v>1359.68</v>
      </c>
      <c r="F15" s="106">
        <f t="shared" si="25"/>
        <v>-30.319999999999983</v>
      </c>
      <c r="G15" s="107">
        <v>1390</v>
      </c>
      <c r="H15" s="108"/>
      <c r="I15" s="109">
        <f t="shared" si="26"/>
        <v>137.81818181818176</v>
      </c>
      <c r="J15" s="128">
        <f t="shared" si="27"/>
        <v>32</v>
      </c>
      <c r="K15" s="167">
        <v>11</v>
      </c>
      <c r="L15" s="110">
        <v>11</v>
      </c>
      <c r="M15" s="111">
        <f t="shared" si="28"/>
        <v>1252.1818181818182</v>
      </c>
      <c r="N15" s="109">
        <f t="shared" si="29"/>
        <v>123</v>
      </c>
      <c r="O15" s="112">
        <f t="shared" si="30"/>
        <v>101</v>
      </c>
      <c r="P15" s="113">
        <v>43</v>
      </c>
      <c r="Q15" s="114">
        <v>0</v>
      </c>
      <c r="R15" s="115">
        <v>28</v>
      </c>
      <c r="S15" s="116">
        <v>1</v>
      </c>
      <c r="T15" s="117">
        <v>4</v>
      </c>
      <c r="U15" s="118">
        <v>2</v>
      </c>
      <c r="V15" s="115">
        <v>17</v>
      </c>
      <c r="W15" s="118">
        <v>0</v>
      </c>
      <c r="X15" s="117">
        <v>31</v>
      </c>
      <c r="Y15" s="118">
        <v>2</v>
      </c>
      <c r="Z15" s="117">
        <v>16</v>
      </c>
      <c r="AA15" s="118">
        <v>0</v>
      </c>
      <c r="AB15" s="117">
        <v>29</v>
      </c>
      <c r="AC15" s="116">
        <v>2</v>
      </c>
      <c r="AD15" s="113">
        <v>64</v>
      </c>
      <c r="AE15" s="114">
        <v>1</v>
      </c>
      <c r="AF15" s="119">
        <v>35</v>
      </c>
      <c r="AG15" s="116">
        <v>0</v>
      </c>
      <c r="AH15" s="115">
        <v>56</v>
      </c>
      <c r="AI15" s="118">
        <v>2</v>
      </c>
      <c r="AJ15" s="115">
        <v>13</v>
      </c>
      <c r="AK15" s="118">
        <v>1</v>
      </c>
      <c r="AL15" s="176"/>
      <c r="AM15" s="175"/>
      <c r="AN15" s="176"/>
      <c r="AO15" s="120">
        <f t="shared" si="0"/>
        <v>1187</v>
      </c>
      <c r="AP15" s="101">
        <f t="shared" si="1"/>
        <v>1263</v>
      </c>
      <c r="AQ15" s="121">
        <f t="shared" si="2"/>
        <v>1509</v>
      </c>
      <c r="AR15" s="101">
        <f t="shared" si="3"/>
        <v>1350</v>
      </c>
      <c r="AS15" s="121">
        <f t="shared" si="4"/>
        <v>1256</v>
      </c>
      <c r="AT15" s="121">
        <f t="shared" si="5"/>
        <v>1359</v>
      </c>
      <c r="AU15" s="121">
        <f t="shared" si="6"/>
        <v>1259</v>
      </c>
      <c r="AV15" s="121">
        <f t="shared" si="7"/>
        <v>1000</v>
      </c>
      <c r="AW15" s="101">
        <f t="shared" si="8"/>
        <v>1215</v>
      </c>
      <c r="AX15" s="121">
        <f t="shared" si="9"/>
        <v>1000</v>
      </c>
      <c r="AY15" s="121">
        <f t="shared" si="10"/>
        <v>1376</v>
      </c>
      <c r="AZ15" s="59"/>
      <c r="BA15" s="122">
        <f t="shared" si="11"/>
        <v>11</v>
      </c>
      <c r="BB15" s="121">
        <f t="shared" si="12"/>
        <v>13</v>
      </c>
      <c r="BC15" s="121">
        <f t="shared" si="13"/>
        <v>10</v>
      </c>
      <c r="BD15" s="101">
        <f t="shared" si="14"/>
        <v>13</v>
      </c>
      <c r="BE15" s="121">
        <f t="shared" si="15"/>
        <v>9</v>
      </c>
      <c r="BF15" s="121">
        <f t="shared" si="16"/>
        <v>13</v>
      </c>
      <c r="BG15" s="121">
        <f t="shared" si="17"/>
        <v>10</v>
      </c>
      <c r="BH15" s="121">
        <f t="shared" si="18"/>
        <v>12</v>
      </c>
      <c r="BI15" s="121">
        <f t="shared" si="19"/>
        <v>12</v>
      </c>
      <c r="BJ15" s="121">
        <f t="shared" si="20"/>
        <v>9</v>
      </c>
      <c r="BK15" s="121">
        <f t="shared" si="21"/>
        <v>11</v>
      </c>
      <c r="BL15" s="102">
        <f t="shared" si="31"/>
        <v>123</v>
      </c>
      <c r="BM15" s="101">
        <f t="shared" si="32"/>
        <v>9</v>
      </c>
      <c r="BN15" s="101">
        <f t="shared" si="33"/>
        <v>13</v>
      </c>
      <c r="BO15" s="103">
        <f t="shared" si="34"/>
        <v>101</v>
      </c>
      <c r="BQ15" s="168">
        <f t="shared" si="22"/>
        <v>33</v>
      </c>
      <c r="BR15" s="169">
        <f t="shared" si="23"/>
        <v>32</v>
      </c>
    </row>
    <row r="16" spans="1:70" ht="14.25">
      <c r="A16" s="104">
        <v>12</v>
      </c>
      <c r="B16" s="123" t="s">
        <v>93</v>
      </c>
      <c r="C16" s="123" t="s">
        <v>344</v>
      </c>
      <c r="D16" s="169"/>
      <c r="E16" s="105">
        <f t="shared" si="24"/>
        <v>1359.28</v>
      </c>
      <c r="F16" s="106">
        <f t="shared" si="25"/>
        <v>-20.720000000000027</v>
      </c>
      <c r="G16" s="107">
        <v>1380</v>
      </c>
      <c r="H16" s="108"/>
      <c r="I16" s="109">
        <f t="shared" si="26"/>
        <v>139.63636363636374</v>
      </c>
      <c r="J16" s="128">
        <f t="shared" si="27"/>
        <v>25</v>
      </c>
      <c r="K16" s="167">
        <v>12</v>
      </c>
      <c r="L16" s="110">
        <v>11</v>
      </c>
      <c r="M16" s="111">
        <f t="shared" si="28"/>
        <v>1240.3636363636363</v>
      </c>
      <c r="N16" s="109">
        <f t="shared" si="29"/>
        <v>127</v>
      </c>
      <c r="O16" s="112">
        <f t="shared" si="30"/>
        <v>104</v>
      </c>
      <c r="P16" s="113">
        <v>44</v>
      </c>
      <c r="Q16" s="114">
        <v>1</v>
      </c>
      <c r="R16" s="115">
        <v>50</v>
      </c>
      <c r="S16" s="116">
        <v>1</v>
      </c>
      <c r="T16" s="117">
        <v>38</v>
      </c>
      <c r="U16" s="118">
        <v>2</v>
      </c>
      <c r="V16" s="115">
        <v>21</v>
      </c>
      <c r="W16" s="118">
        <v>1</v>
      </c>
      <c r="X16" s="117">
        <v>6</v>
      </c>
      <c r="Y16" s="118">
        <v>0</v>
      </c>
      <c r="Z16" s="117">
        <v>22</v>
      </c>
      <c r="AA16" s="118">
        <v>1</v>
      </c>
      <c r="AB16" s="117">
        <v>43</v>
      </c>
      <c r="AC16" s="116">
        <v>2</v>
      </c>
      <c r="AD16" s="113">
        <v>9</v>
      </c>
      <c r="AE16" s="114">
        <v>0</v>
      </c>
      <c r="AF16" s="119">
        <v>64</v>
      </c>
      <c r="AG16" s="116">
        <v>1</v>
      </c>
      <c r="AH16" s="115">
        <v>33</v>
      </c>
      <c r="AI16" s="118">
        <v>2</v>
      </c>
      <c r="AJ16" s="115">
        <v>40</v>
      </c>
      <c r="AK16" s="118">
        <v>1</v>
      </c>
      <c r="AL16" s="176"/>
      <c r="AM16" s="175"/>
      <c r="AN16" s="176"/>
      <c r="AO16" s="120">
        <f t="shared" si="0"/>
        <v>1183</v>
      </c>
      <c r="AP16" s="101">
        <f t="shared" si="1"/>
        <v>1071</v>
      </c>
      <c r="AQ16" s="121">
        <f t="shared" si="2"/>
        <v>1213</v>
      </c>
      <c r="AR16" s="101">
        <f t="shared" si="3"/>
        <v>1319</v>
      </c>
      <c r="AS16" s="121">
        <f t="shared" si="4"/>
        <v>1494</v>
      </c>
      <c r="AT16" s="121">
        <f t="shared" si="5"/>
        <v>1313</v>
      </c>
      <c r="AU16" s="121">
        <f t="shared" si="6"/>
        <v>1187</v>
      </c>
      <c r="AV16" s="121">
        <f t="shared" si="7"/>
        <v>1421</v>
      </c>
      <c r="AW16" s="101">
        <f t="shared" si="8"/>
        <v>1000</v>
      </c>
      <c r="AX16" s="121">
        <f t="shared" si="9"/>
        <v>1241</v>
      </c>
      <c r="AY16" s="121">
        <f t="shared" si="10"/>
        <v>1202</v>
      </c>
      <c r="AZ16" s="59"/>
      <c r="BA16" s="122">
        <f t="shared" si="11"/>
        <v>10</v>
      </c>
      <c r="BB16" s="121">
        <f t="shared" si="12"/>
        <v>8</v>
      </c>
      <c r="BC16" s="121">
        <f t="shared" si="13"/>
        <v>13</v>
      </c>
      <c r="BD16" s="101">
        <f t="shared" si="14"/>
        <v>9</v>
      </c>
      <c r="BE16" s="121">
        <f t="shared" si="15"/>
        <v>13</v>
      </c>
      <c r="BF16" s="121">
        <f t="shared" si="16"/>
        <v>14</v>
      </c>
      <c r="BG16" s="121">
        <f t="shared" si="17"/>
        <v>11</v>
      </c>
      <c r="BH16" s="121">
        <f t="shared" si="18"/>
        <v>15</v>
      </c>
      <c r="BI16" s="121">
        <f t="shared" si="19"/>
        <v>12</v>
      </c>
      <c r="BJ16" s="121">
        <f t="shared" si="20"/>
        <v>10</v>
      </c>
      <c r="BK16" s="121">
        <f t="shared" si="21"/>
        <v>12</v>
      </c>
      <c r="BL16" s="102">
        <f t="shared" si="31"/>
        <v>127</v>
      </c>
      <c r="BM16" s="101">
        <f t="shared" si="32"/>
        <v>8</v>
      </c>
      <c r="BN16" s="101">
        <f t="shared" si="33"/>
        <v>15</v>
      </c>
      <c r="BO16" s="103">
        <f t="shared" si="34"/>
        <v>104</v>
      </c>
      <c r="BQ16" s="168">
        <f t="shared" si="22"/>
        <v>40</v>
      </c>
      <c r="BR16" s="169">
        <f t="shared" si="23"/>
        <v>25</v>
      </c>
    </row>
    <row r="17" spans="1:70" ht="14.25">
      <c r="A17" s="104">
        <v>13</v>
      </c>
      <c r="B17" s="123" t="s">
        <v>345</v>
      </c>
      <c r="C17" s="107" t="s">
        <v>341</v>
      </c>
      <c r="D17" s="107"/>
      <c r="E17" s="105">
        <f t="shared" si="24"/>
        <v>1343</v>
      </c>
      <c r="F17" s="106">
        <f t="shared" si="25"/>
        <v>-33.000000000000007</v>
      </c>
      <c r="G17" s="107">
        <v>1376</v>
      </c>
      <c r="H17" s="108"/>
      <c r="I17" s="109">
        <f t="shared" si="26"/>
        <v>162</v>
      </c>
      <c r="J17" s="128">
        <f t="shared" si="27"/>
        <v>34</v>
      </c>
      <c r="K17" s="167">
        <v>11</v>
      </c>
      <c r="L17" s="110">
        <v>11</v>
      </c>
      <c r="M17" s="111">
        <f t="shared" si="28"/>
        <v>1214</v>
      </c>
      <c r="N17" s="109">
        <f t="shared" si="29"/>
        <v>120</v>
      </c>
      <c r="O17" s="112">
        <f t="shared" si="30"/>
        <v>99</v>
      </c>
      <c r="P17" s="113">
        <v>45</v>
      </c>
      <c r="Q17" s="114">
        <v>0</v>
      </c>
      <c r="R17" s="115">
        <v>47</v>
      </c>
      <c r="S17" s="116">
        <v>2</v>
      </c>
      <c r="T17" s="117">
        <v>39</v>
      </c>
      <c r="U17" s="118">
        <v>1</v>
      </c>
      <c r="V17" s="115">
        <v>22</v>
      </c>
      <c r="W17" s="118">
        <v>2</v>
      </c>
      <c r="X17" s="117">
        <v>24</v>
      </c>
      <c r="Y17" s="118">
        <v>0</v>
      </c>
      <c r="Z17" s="117">
        <v>14</v>
      </c>
      <c r="AA17" s="118">
        <v>0</v>
      </c>
      <c r="AB17" s="117">
        <v>35</v>
      </c>
      <c r="AC17" s="116">
        <v>0</v>
      </c>
      <c r="AD17" s="113">
        <v>53</v>
      </c>
      <c r="AE17" s="114">
        <v>2</v>
      </c>
      <c r="AF17" s="119">
        <v>34</v>
      </c>
      <c r="AG17" s="116">
        <v>2</v>
      </c>
      <c r="AH17" s="115">
        <v>61</v>
      </c>
      <c r="AI17" s="118">
        <v>1</v>
      </c>
      <c r="AJ17" s="115">
        <v>11</v>
      </c>
      <c r="AK17" s="118">
        <v>1</v>
      </c>
      <c r="AL17" s="176"/>
      <c r="AM17" s="175"/>
      <c r="AN17" s="176"/>
      <c r="AO17" s="120">
        <f t="shared" si="0"/>
        <v>1169</v>
      </c>
      <c r="AP17" s="101">
        <f t="shared" si="1"/>
        <v>1132</v>
      </c>
      <c r="AQ17" s="121">
        <f t="shared" si="2"/>
        <v>1212</v>
      </c>
      <c r="AR17" s="101">
        <f t="shared" si="3"/>
        <v>1313</v>
      </c>
      <c r="AS17" s="121">
        <f t="shared" si="4"/>
        <v>1305</v>
      </c>
      <c r="AT17" s="121">
        <f t="shared" si="5"/>
        <v>1373</v>
      </c>
      <c r="AU17" s="121">
        <f t="shared" si="6"/>
        <v>1215</v>
      </c>
      <c r="AV17" s="121">
        <f t="shared" si="7"/>
        <v>1027</v>
      </c>
      <c r="AW17" s="101">
        <f t="shared" si="8"/>
        <v>1218</v>
      </c>
      <c r="AX17" s="121">
        <f t="shared" si="9"/>
        <v>1000</v>
      </c>
      <c r="AY17" s="121">
        <f t="shared" si="10"/>
        <v>1390</v>
      </c>
      <c r="AZ17" s="59"/>
      <c r="BA17" s="122">
        <f t="shared" si="11"/>
        <v>10</v>
      </c>
      <c r="BB17" s="121">
        <f t="shared" si="12"/>
        <v>7</v>
      </c>
      <c r="BC17" s="121">
        <f t="shared" si="13"/>
        <v>15</v>
      </c>
      <c r="BD17" s="101">
        <f t="shared" si="14"/>
        <v>14</v>
      </c>
      <c r="BE17" s="121">
        <f t="shared" si="15"/>
        <v>11</v>
      </c>
      <c r="BF17" s="121">
        <f t="shared" si="16"/>
        <v>13</v>
      </c>
      <c r="BG17" s="121">
        <f t="shared" si="17"/>
        <v>12</v>
      </c>
      <c r="BH17" s="121">
        <f t="shared" si="18"/>
        <v>6</v>
      </c>
      <c r="BI17" s="121">
        <f t="shared" si="19"/>
        <v>10</v>
      </c>
      <c r="BJ17" s="121">
        <f t="shared" si="20"/>
        <v>11</v>
      </c>
      <c r="BK17" s="121">
        <f t="shared" si="21"/>
        <v>11</v>
      </c>
      <c r="BL17" s="102">
        <f t="shared" si="31"/>
        <v>120</v>
      </c>
      <c r="BM17" s="101">
        <f t="shared" si="32"/>
        <v>6</v>
      </c>
      <c r="BN17" s="101">
        <f t="shared" si="33"/>
        <v>15</v>
      </c>
      <c r="BO17" s="103">
        <f t="shared" si="34"/>
        <v>99</v>
      </c>
      <c r="BQ17" s="168">
        <f t="shared" si="22"/>
        <v>31</v>
      </c>
      <c r="BR17" s="169">
        <f t="shared" si="23"/>
        <v>34</v>
      </c>
    </row>
    <row r="18" spans="1:70" ht="14.25">
      <c r="A18" s="104">
        <v>14</v>
      </c>
      <c r="B18" s="123" t="s">
        <v>346</v>
      </c>
      <c r="C18" s="123" t="s">
        <v>161</v>
      </c>
      <c r="D18" s="107"/>
      <c r="E18" s="105">
        <f t="shared" si="24"/>
        <v>1383.4</v>
      </c>
      <c r="F18" s="106">
        <f t="shared" si="25"/>
        <v>10.399999999999991</v>
      </c>
      <c r="G18" s="107">
        <v>1373</v>
      </c>
      <c r="H18" s="108"/>
      <c r="I18" s="109">
        <f t="shared" si="26"/>
        <v>43.63636363636374</v>
      </c>
      <c r="J18" s="128">
        <f t="shared" si="27"/>
        <v>13</v>
      </c>
      <c r="K18" s="167">
        <v>13</v>
      </c>
      <c r="L18" s="110">
        <v>11</v>
      </c>
      <c r="M18" s="111">
        <f t="shared" si="28"/>
        <v>1329.3636363636363</v>
      </c>
      <c r="N18" s="109">
        <f t="shared" si="29"/>
        <v>135</v>
      </c>
      <c r="O18" s="112">
        <f t="shared" si="30"/>
        <v>112</v>
      </c>
      <c r="P18" s="113">
        <v>46</v>
      </c>
      <c r="Q18" s="114">
        <v>2</v>
      </c>
      <c r="R18" s="115">
        <v>25</v>
      </c>
      <c r="S18" s="116">
        <v>2</v>
      </c>
      <c r="T18" s="117">
        <v>36</v>
      </c>
      <c r="U18" s="118">
        <v>1</v>
      </c>
      <c r="V18" s="115">
        <v>5</v>
      </c>
      <c r="W18" s="118">
        <v>0</v>
      </c>
      <c r="X18" s="117">
        <v>18</v>
      </c>
      <c r="Y18" s="118">
        <v>0</v>
      </c>
      <c r="Z18" s="117">
        <v>13</v>
      </c>
      <c r="AA18" s="118">
        <v>2</v>
      </c>
      <c r="AB18" s="117">
        <v>4</v>
      </c>
      <c r="AC18" s="116">
        <v>1</v>
      </c>
      <c r="AD18" s="113">
        <v>38</v>
      </c>
      <c r="AE18" s="114">
        <v>2</v>
      </c>
      <c r="AF18" s="119">
        <v>42</v>
      </c>
      <c r="AG18" s="116">
        <v>2</v>
      </c>
      <c r="AH18" s="115">
        <v>3</v>
      </c>
      <c r="AI18" s="118">
        <v>0</v>
      </c>
      <c r="AJ18" s="115">
        <v>30</v>
      </c>
      <c r="AK18" s="118">
        <v>1</v>
      </c>
      <c r="AL18" s="176"/>
      <c r="AM18" s="175"/>
      <c r="AN18" s="176"/>
      <c r="AO18" s="120">
        <f t="shared" si="0"/>
        <v>1132</v>
      </c>
      <c r="AP18" s="101">
        <f t="shared" si="1"/>
        <v>1301</v>
      </c>
      <c r="AQ18" s="121">
        <f t="shared" si="2"/>
        <v>1214</v>
      </c>
      <c r="AR18" s="101">
        <f t="shared" si="3"/>
        <v>1501</v>
      </c>
      <c r="AS18" s="121">
        <f t="shared" si="4"/>
        <v>1349</v>
      </c>
      <c r="AT18" s="121">
        <f t="shared" si="5"/>
        <v>1376</v>
      </c>
      <c r="AU18" s="121">
        <f t="shared" si="6"/>
        <v>1509</v>
      </c>
      <c r="AV18" s="121">
        <f t="shared" si="7"/>
        <v>1213</v>
      </c>
      <c r="AW18" s="101">
        <f t="shared" si="8"/>
        <v>1192</v>
      </c>
      <c r="AX18" s="121">
        <f t="shared" si="9"/>
        <v>1580</v>
      </c>
      <c r="AY18" s="121">
        <f t="shared" si="10"/>
        <v>1256</v>
      </c>
      <c r="AZ18" s="59"/>
      <c r="BA18" s="122">
        <f t="shared" si="11"/>
        <v>7</v>
      </c>
      <c r="BB18" s="121">
        <f t="shared" si="12"/>
        <v>12</v>
      </c>
      <c r="BC18" s="121">
        <f t="shared" si="13"/>
        <v>12</v>
      </c>
      <c r="BD18" s="101">
        <f t="shared" si="14"/>
        <v>16</v>
      </c>
      <c r="BE18" s="121">
        <f t="shared" si="15"/>
        <v>14</v>
      </c>
      <c r="BF18" s="121">
        <f t="shared" si="16"/>
        <v>11</v>
      </c>
      <c r="BG18" s="121">
        <f t="shared" si="17"/>
        <v>10</v>
      </c>
      <c r="BH18" s="121">
        <f t="shared" si="18"/>
        <v>13</v>
      </c>
      <c r="BI18" s="121">
        <f t="shared" si="19"/>
        <v>11</v>
      </c>
      <c r="BJ18" s="121">
        <f t="shared" si="20"/>
        <v>16</v>
      </c>
      <c r="BK18" s="121">
        <f t="shared" si="21"/>
        <v>13</v>
      </c>
      <c r="BL18" s="102">
        <f t="shared" si="31"/>
        <v>135</v>
      </c>
      <c r="BM18" s="101">
        <f t="shared" si="32"/>
        <v>7</v>
      </c>
      <c r="BN18" s="101">
        <f t="shared" si="33"/>
        <v>16</v>
      </c>
      <c r="BO18" s="103">
        <f t="shared" si="34"/>
        <v>112</v>
      </c>
      <c r="BQ18" s="168">
        <f t="shared" si="22"/>
        <v>52</v>
      </c>
      <c r="BR18" s="169">
        <f t="shared" si="23"/>
        <v>13</v>
      </c>
    </row>
    <row r="19" spans="1:70" ht="14.25">
      <c r="A19" s="104">
        <v>15</v>
      </c>
      <c r="B19" s="123" t="s">
        <v>86</v>
      </c>
      <c r="C19" s="123" t="s">
        <v>196</v>
      </c>
      <c r="D19" s="107"/>
      <c r="E19" s="105">
        <f t="shared" si="24"/>
        <v>1401.14</v>
      </c>
      <c r="F19" s="106">
        <f t="shared" si="25"/>
        <v>31.140000000000008</v>
      </c>
      <c r="G19" s="107">
        <v>1370</v>
      </c>
      <c r="H19" s="108"/>
      <c r="I19" s="109">
        <f t="shared" si="26"/>
        <v>40.272727272727252</v>
      </c>
      <c r="J19" s="128">
        <f t="shared" si="27"/>
        <v>6</v>
      </c>
      <c r="K19" s="167">
        <v>15</v>
      </c>
      <c r="L19" s="110">
        <v>11</v>
      </c>
      <c r="M19" s="111">
        <f t="shared" si="28"/>
        <v>1329.7272727272727</v>
      </c>
      <c r="N19" s="109">
        <f t="shared" si="29"/>
        <v>145</v>
      </c>
      <c r="O19" s="112">
        <f t="shared" si="30"/>
        <v>121</v>
      </c>
      <c r="P19" s="113">
        <v>47</v>
      </c>
      <c r="Q19" s="114">
        <v>2</v>
      </c>
      <c r="R19" s="115">
        <v>45</v>
      </c>
      <c r="S19" s="116">
        <v>1</v>
      </c>
      <c r="T19" s="117">
        <v>22</v>
      </c>
      <c r="U19" s="118">
        <v>2</v>
      </c>
      <c r="V19" s="115">
        <v>7</v>
      </c>
      <c r="W19" s="118">
        <v>1</v>
      </c>
      <c r="X19" s="117">
        <v>30</v>
      </c>
      <c r="Y19" s="118">
        <v>2</v>
      </c>
      <c r="Z19" s="117">
        <v>5</v>
      </c>
      <c r="AA19" s="118">
        <v>2</v>
      </c>
      <c r="AB19" s="117">
        <v>36</v>
      </c>
      <c r="AC19" s="116">
        <v>1</v>
      </c>
      <c r="AD19" s="113">
        <v>17</v>
      </c>
      <c r="AE19" s="114">
        <v>2</v>
      </c>
      <c r="AF19" s="119">
        <v>20</v>
      </c>
      <c r="AG19" s="116">
        <v>0</v>
      </c>
      <c r="AH19" s="115">
        <v>25</v>
      </c>
      <c r="AI19" s="118">
        <v>2</v>
      </c>
      <c r="AJ19" s="115">
        <v>3</v>
      </c>
      <c r="AK19" s="118">
        <v>0</v>
      </c>
      <c r="AL19" s="176"/>
      <c r="AM19" s="175"/>
      <c r="AN19" s="176"/>
      <c r="AO19" s="120">
        <f t="shared" si="0"/>
        <v>1132</v>
      </c>
      <c r="AP19" s="101">
        <f t="shared" si="1"/>
        <v>1169</v>
      </c>
      <c r="AQ19" s="121">
        <f t="shared" si="2"/>
        <v>1313</v>
      </c>
      <c r="AR19" s="101">
        <f t="shared" si="3"/>
        <v>1470</v>
      </c>
      <c r="AS19" s="121">
        <f t="shared" si="4"/>
        <v>1256</v>
      </c>
      <c r="AT19" s="121">
        <f t="shared" si="5"/>
        <v>1501</v>
      </c>
      <c r="AU19" s="121">
        <f t="shared" si="6"/>
        <v>1214</v>
      </c>
      <c r="AV19" s="121">
        <f t="shared" si="7"/>
        <v>1350</v>
      </c>
      <c r="AW19" s="101">
        <f t="shared" si="8"/>
        <v>1341</v>
      </c>
      <c r="AX19" s="121">
        <f t="shared" si="9"/>
        <v>1301</v>
      </c>
      <c r="AY19" s="121">
        <f t="shared" si="10"/>
        <v>1580</v>
      </c>
      <c r="AZ19" s="59"/>
      <c r="BA19" s="122">
        <f t="shared" si="11"/>
        <v>7</v>
      </c>
      <c r="BB19" s="121">
        <f t="shared" si="12"/>
        <v>10</v>
      </c>
      <c r="BC19" s="121">
        <f t="shared" si="13"/>
        <v>14</v>
      </c>
      <c r="BD19" s="101">
        <f t="shared" si="14"/>
        <v>15</v>
      </c>
      <c r="BE19" s="121">
        <f t="shared" si="15"/>
        <v>13</v>
      </c>
      <c r="BF19" s="121">
        <f t="shared" si="16"/>
        <v>16</v>
      </c>
      <c r="BG19" s="121">
        <f t="shared" si="17"/>
        <v>12</v>
      </c>
      <c r="BH19" s="121">
        <f t="shared" si="18"/>
        <v>13</v>
      </c>
      <c r="BI19" s="121">
        <f t="shared" si="19"/>
        <v>17</v>
      </c>
      <c r="BJ19" s="121">
        <f t="shared" si="20"/>
        <v>12</v>
      </c>
      <c r="BK19" s="121">
        <f t="shared" si="21"/>
        <v>16</v>
      </c>
      <c r="BL19" s="102">
        <f t="shared" si="31"/>
        <v>145</v>
      </c>
      <c r="BM19" s="101">
        <f t="shared" si="32"/>
        <v>7</v>
      </c>
      <c r="BN19" s="101">
        <f t="shared" si="33"/>
        <v>17</v>
      </c>
      <c r="BO19" s="103">
        <f t="shared" si="34"/>
        <v>121</v>
      </c>
      <c r="BQ19" s="168">
        <f t="shared" si="22"/>
        <v>59</v>
      </c>
      <c r="BR19" s="169">
        <f t="shared" si="23"/>
        <v>6</v>
      </c>
    </row>
    <row r="20" spans="1:70" ht="14.25">
      <c r="A20" s="104">
        <v>16</v>
      </c>
      <c r="B20" s="123" t="s">
        <v>101</v>
      </c>
      <c r="C20" s="123" t="s">
        <v>344</v>
      </c>
      <c r="D20" s="107"/>
      <c r="E20" s="105">
        <f t="shared" si="24"/>
        <v>1360.42</v>
      </c>
      <c r="F20" s="106">
        <f t="shared" si="25"/>
        <v>1.4199999999999768</v>
      </c>
      <c r="G20" s="107">
        <v>1359</v>
      </c>
      <c r="H20" s="108"/>
      <c r="I20" s="109">
        <f t="shared" si="26"/>
        <v>84.454545454545496</v>
      </c>
      <c r="J20" s="128">
        <f t="shared" si="27"/>
        <v>17</v>
      </c>
      <c r="K20" s="167">
        <v>13</v>
      </c>
      <c r="L20" s="110">
        <v>11</v>
      </c>
      <c r="M20" s="111">
        <f t="shared" si="28"/>
        <v>1274.5454545454545</v>
      </c>
      <c r="N20" s="109">
        <f t="shared" si="29"/>
        <v>126</v>
      </c>
      <c r="O20" s="112">
        <f t="shared" si="30"/>
        <v>102</v>
      </c>
      <c r="P20" s="113">
        <v>48</v>
      </c>
      <c r="Q20" s="114">
        <v>2</v>
      </c>
      <c r="R20" s="115">
        <v>36</v>
      </c>
      <c r="S20" s="116">
        <v>0</v>
      </c>
      <c r="T20" s="117">
        <v>41</v>
      </c>
      <c r="U20" s="118">
        <v>1</v>
      </c>
      <c r="V20" s="115">
        <v>42</v>
      </c>
      <c r="W20" s="118">
        <v>1</v>
      </c>
      <c r="X20" s="117">
        <v>29</v>
      </c>
      <c r="Y20" s="118">
        <v>1</v>
      </c>
      <c r="Z20" s="117">
        <v>11</v>
      </c>
      <c r="AA20" s="118">
        <v>2</v>
      </c>
      <c r="AB20" s="117">
        <v>33</v>
      </c>
      <c r="AC20" s="116">
        <v>1</v>
      </c>
      <c r="AD20" s="113">
        <v>22</v>
      </c>
      <c r="AE20" s="114">
        <v>0</v>
      </c>
      <c r="AF20" s="119">
        <v>27</v>
      </c>
      <c r="AG20" s="116">
        <v>2</v>
      </c>
      <c r="AH20" s="115">
        <v>23</v>
      </c>
      <c r="AI20" s="118">
        <v>2</v>
      </c>
      <c r="AJ20" s="115">
        <v>6</v>
      </c>
      <c r="AK20" s="118">
        <v>1</v>
      </c>
      <c r="AL20" s="176"/>
      <c r="AM20" s="175"/>
      <c r="AN20" s="176"/>
      <c r="AO20" s="120">
        <f t="shared" si="0"/>
        <v>1115</v>
      </c>
      <c r="AP20" s="101">
        <f t="shared" si="1"/>
        <v>1214</v>
      </c>
      <c r="AQ20" s="121">
        <f t="shared" si="2"/>
        <v>1201</v>
      </c>
      <c r="AR20" s="101">
        <f t="shared" si="3"/>
        <v>1192</v>
      </c>
      <c r="AS20" s="121">
        <f t="shared" si="4"/>
        <v>1259</v>
      </c>
      <c r="AT20" s="121">
        <f t="shared" si="5"/>
        <v>1390</v>
      </c>
      <c r="AU20" s="121">
        <f t="shared" si="6"/>
        <v>1241</v>
      </c>
      <c r="AV20" s="121">
        <f t="shared" si="7"/>
        <v>1313</v>
      </c>
      <c r="AW20" s="101">
        <f t="shared" si="8"/>
        <v>1293</v>
      </c>
      <c r="AX20" s="121">
        <f t="shared" si="9"/>
        <v>1308</v>
      </c>
      <c r="AY20" s="121">
        <f t="shared" si="10"/>
        <v>1494</v>
      </c>
      <c r="AZ20" s="59"/>
      <c r="BA20" s="122">
        <f t="shared" si="11"/>
        <v>13</v>
      </c>
      <c r="BB20" s="121">
        <f t="shared" si="12"/>
        <v>12</v>
      </c>
      <c r="BC20" s="121">
        <f t="shared" si="13"/>
        <v>11</v>
      </c>
      <c r="BD20" s="101">
        <f t="shared" si="14"/>
        <v>11</v>
      </c>
      <c r="BE20" s="121">
        <f t="shared" si="15"/>
        <v>10</v>
      </c>
      <c r="BF20" s="121">
        <f t="shared" si="16"/>
        <v>11</v>
      </c>
      <c r="BG20" s="121">
        <f t="shared" si="17"/>
        <v>10</v>
      </c>
      <c r="BH20" s="121">
        <f t="shared" si="18"/>
        <v>14</v>
      </c>
      <c r="BI20" s="121">
        <f t="shared" si="19"/>
        <v>11</v>
      </c>
      <c r="BJ20" s="121">
        <f t="shared" si="20"/>
        <v>10</v>
      </c>
      <c r="BK20" s="121">
        <f t="shared" si="21"/>
        <v>13</v>
      </c>
      <c r="BL20" s="102">
        <f t="shared" si="31"/>
        <v>126</v>
      </c>
      <c r="BM20" s="101">
        <f t="shared" si="32"/>
        <v>10</v>
      </c>
      <c r="BN20" s="101">
        <f t="shared" si="33"/>
        <v>14</v>
      </c>
      <c r="BO20" s="103">
        <f t="shared" si="34"/>
        <v>102</v>
      </c>
      <c r="BQ20" s="168">
        <f t="shared" si="22"/>
        <v>47</v>
      </c>
      <c r="BR20" s="169">
        <f t="shared" si="23"/>
        <v>17</v>
      </c>
    </row>
    <row r="21" spans="1:70" ht="14.25">
      <c r="A21" s="104">
        <v>17</v>
      </c>
      <c r="B21" s="123" t="s">
        <v>347</v>
      </c>
      <c r="C21" s="213" t="s">
        <v>149</v>
      </c>
      <c r="D21" s="107"/>
      <c r="E21" s="105">
        <f t="shared" si="24"/>
        <v>1362.24</v>
      </c>
      <c r="F21" s="106">
        <f t="shared" si="25"/>
        <v>12.240000000000002</v>
      </c>
      <c r="G21" s="126">
        <v>1350</v>
      </c>
      <c r="H21" s="108"/>
      <c r="I21" s="109">
        <f t="shared" si="26"/>
        <v>35.272727272727252</v>
      </c>
      <c r="J21" s="128">
        <f t="shared" si="27"/>
        <v>12</v>
      </c>
      <c r="K21" s="167">
        <v>13</v>
      </c>
      <c r="L21" s="110">
        <v>11</v>
      </c>
      <c r="M21" s="111">
        <f t="shared" si="28"/>
        <v>1314.7272727272727</v>
      </c>
      <c r="N21" s="109">
        <f t="shared" si="29"/>
        <v>137</v>
      </c>
      <c r="O21" s="112">
        <f t="shared" si="30"/>
        <v>113</v>
      </c>
      <c r="P21" s="113">
        <v>49</v>
      </c>
      <c r="Q21" s="114">
        <v>2</v>
      </c>
      <c r="R21" s="115">
        <v>59</v>
      </c>
      <c r="S21" s="116">
        <v>2</v>
      </c>
      <c r="T21" s="117">
        <v>3</v>
      </c>
      <c r="U21" s="118">
        <v>0</v>
      </c>
      <c r="V21" s="115">
        <v>11</v>
      </c>
      <c r="W21" s="118">
        <v>2</v>
      </c>
      <c r="X21" s="117">
        <v>28</v>
      </c>
      <c r="Y21" s="118">
        <v>2</v>
      </c>
      <c r="Z21" s="117">
        <v>1</v>
      </c>
      <c r="AA21" s="118">
        <v>1</v>
      </c>
      <c r="AB21" s="117">
        <v>21</v>
      </c>
      <c r="AC21" s="116">
        <v>2</v>
      </c>
      <c r="AD21" s="113">
        <v>15</v>
      </c>
      <c r="AE21" s="114">
        <v>0</v>
      </c>
      <c r="AF21" s="119">
        <v>39</v>
      </c>
      <c r="AG21" s="116">
        <v>0</v>
      </c>
      <c r="AH21" s="115">
        <v>9</v>
      </c>
      <c r="AI21" s="118">
        <v>0</v>
      </c>
      <c r="AJ21" s="115">
        <v>41</v>
      </c>
      <c r="AK21" s="118">
        <v>2</v>
      </c>
      <c r="AL21" s="176"/>
      <c r="AM21" s="175"/>
      <c r="AN21" s="176"/>
      <c r="AO21" s="120">
        <f t="shared" si="0"/>
        <v>1109</v>
      </c>
      <c r="AP21" s="101">
        <f t="shared" si="1"/>
        <v>1000</v>
      </c>
      <c r="AQ21" s="121">
        <f t="shared" si="2"/>
        <v>1580</v>
      </c>
      <c r="AR21" s="101">
        <f t="shared" si="3"/>
        <v>1390</v>
      </c>
      <c r="AS21" s="121">
        <f t="shared" si="4"/>
        <v>1263</v>
      </c>
      <c r="AT21" s="121">
        <f t="shared" si="5"/>
        <v>1597</v>
      </c>
      <c r="AU21" s="121">
        <f t="shared" si="6"/>
        <v>1319</v>
      </c>
      <c r="AV21" s="121">
        <f t="shared" si="7"/>
        <v>1370</v>
      </c>
      <c r="AW21" s="101">
        <f t="shared" si="8"/>
        <v>1212</v>
      </c>
      <c r="AX21" s="121">
        <f t="shared" si="9"/>
        <v>1421</v>
      </c>
      <c r="AY21" s="121">
        <f t="shared" si="10"/>
        <v>1201</v>
      </c>
      <c r="AZ21" s="59"/>
      <c r="BA21" s="122">
        <f t="shared" si="11"/>
        <v>11</v>
      </c>
      <c r="BB21" s="121">
        <f t="shared" si="12"/>
        <v>8</v>
      </c>
      <c r="BC21" s="121">
        <f t="shared" si="13"/>
        <v>16</v>
      </c>
      <c r="BD21" s="101">
        <f t="shared" si="14"/>
        <v>11</v>
      </c>
      <c r="BE21" s="121">
        <f t="shared" si="15"/>
        <v>13</v>
      </c>
      <c r="BF21" s="121">
        <f t="shared" si="16"/>
        <v>13</v>
      </c>
      <c r="BG21" s="121">
        <f t="shared" si="17"/>
        <v>9</v>
      </c>
      <c r="BH21" s="121">
        <f t="shared" si="18"/>
        <v>15</v>
      </c>
      <c r="BI21" s="121">
        <f t="shared" si="19"/>
        <v>15</v>
      </c>
      <c r="BJ21" s="121">
        <f t="shared" si="20"/>
        <v>15</v>
      </c>
      <c r="BK21" s="121">
        <f t="shared" si="21"/>
        <v>11</v>
      </c>
      <c r="BL21" s="102">
        <f t="shared" si="31"/>
        <v>137</v>
      </c>
      <c r="BM21" s="101">
        <f t="shared" si="32"/>
        <v>8</v>
      </c>
      <c r="BN21" s="101">
        <f t="shared" si="33"/>
        <v>16</v>
      </c>
      <c r="BO21" s="103">
        <f t="shared" si="34"/>
        <v>113</v>
      </c>
      <c r="BQ21" s="168">
        <f t="shared" si="22"/>
        <v>53</v>
      </c>
      <c r="BR21" s="169">
        <f t="shared" si="23"/>
        <v>12</v>
      </c>
    </row>
    <row r="22" spans="1:70" ht="14.25">
      <c r="A22" s="104">
        <v>18</v>
      </c>
      <c r="B22" s="123" t="s">
        <v>91</v>
      </c>
      <c r="C22" s="123" t="s">
        <v>155</v>
      </c>
      <c r="D22" s="107"/>
      <c r="E22" s="105">
        <f t="shared" si="24"/>
        <v>1369.7</v>
      </c>
      <c r="F22" s="106">
        <f t="shared" si="25"/>
        <v>20.700000000000003</v>
      </c>
      <c r="G22" s="107">
        <v>1349</v>
      </c>
      <c r="H22" s="108"/>
      <c r="I22" s="109">
        <f t="shared" si="26"/>
        <v>42.272727272727252</v>
      </c>
      <c r="J22" s="128">
        <f t="shared" si="27"/>
        <v>10</v>
      </c>
      <c r="K22" s="167">
        <v>14</v>
      </c>
      <c r="L22" s="110">
        <v>11</v>
      </c>
      <c r="M22" s="111">
        <f t="shared" si="28"/>
        <v>1306.7272727272727</v>
      </c>
      <c r="N22" s="109">
        <f t="shared" si="29"/>
        <v>130</v>
      </c>
      <c r="O22" s="112">
        <f t="shared" si="30"/>
        <v>106</v>
      </c>
      <c r="P22" s="113">
        <v>50</v>
      </c>
      <c r="Q22" s="114">
        <v>1</v>
      </c>
      <c r="R22" s="115">
        <v>60</v>
      </c>
      <c r="S22" s="116">
        <v>2</v>
      </c>
      <c r="T22" s="117">
        <v>40</v>
      </c>
      <c r="U22" s="118">
        <v>1</v>
      </c>
      <c r="V22" s="115">
        <v>6</v>
      </c>
      <c r="W22" s="118">
        <v>1</v>
      </c>
      <c r="X22" s="117">
        <v>14</v>
      </c>
      <c r="Y22" s="118">
        <v>2</v>
      </c>
      <c r="Z22" s="117">
        <v>3</v>
      </c>
      <c r="AA22" s="118">
        <v>0</v>
      </c>
      <c r="AB22" s="117">
        <v>23</v>
      </c>
      <c r="AC22" s="116">
        <v>2</v>
      </c>
      <c r="AD22" s="113">
        <v>21</v>
      </c>
      <c r="AE22" s="114">
        <v>2</v>
      </c>
      <c r="AF22" s="119">
        <v>7</v>
      </c>
      <c r="AG22" s="116">
        <v>0</v>
      </c>
      <c r="AH22" s="115">
        <v>30</v>
      </c>
      <c r="AI22" s="118">
        <v>1</v>
      </c>
      <c r="AJ22" s="115">
        <v>25</v>
      </c>
      <c r="AK22" s="118">
        <v>2</v>
      </c>
      <c r="AL22" s="176"/>
      <c r="AM22" s="175"/>
      <c r="AN22" s="176"/>
      <c r="AO22" s="120">
        <f t="shared" si="0"/>
        <v>1071</v>
      </c>
      <c r="AP22" s="101">
        <f t="shared" si="1"/>
        <v>1000</v>
      </c>
      <c r="AQ22" s="121">
        <f t="shared" si="2"/>
        <v>1202</v>
      </c>
      <c r="AR22" s="101">
        <f t="shared" si="3"/>
        <v>1494</v>
      </c>
      <c r="AS22" s="121">
        <f t="shared" si="4"/>
        <v>1373</v>
      </c>
      <c r="AT22" s="121">
        <f t="shared" si="5"/>
        <v>1580</v>
      </c>
      <c r="AU22" s="121">
        <f t="shared" si="6"/>
        <v>1308</v>
      </c>
      <c r="AV22" s="121">
        <f t="shared" si="7"/>
        <v>1319</v>
      </c>
      <c r="AW22" s="101">
        <f t="shared" si="8"/>
        <v>1470</v>
      </c>
      <c r="AX22" s="121">
        <f t="shared" si="9"/>
        <v>1256</v>
      </c>
      <c r="AY22" s="121">
        <f t="shared" si="10"/>
        <v>1301</v>
      </c>
      <c r="AZ22" s="59"/>
      <c r="BA22" s="122">
        <f t="shared" si="11"/>
        <v>8</v>
      </c>
      <c r="BB22" s="121">
        <f t="shared" si="12"/>
        <v>9</v>
      </c>
      <c r="BC22" s="121">
        <f t="shared" si="13"/>
        <v>12</v>
      </c>
      <c r="BD22" s="101">
        <f t="shared" si="14"/>
        <v>13</v>
      </c>
      <c r="BE22" s="121">
        <f t="shared" si="15"/>
        <v>13</v>
      </c>
      <c r="BF22" s="121">
        <f t="shared" si="16"/>
        <v>16</v>
      </c>
      <c r="BG22" s="121">
        <f t="shared" si="17"/>
        <v>10</v>
      </c>
      <c r="BH22" s="121">
        <f t="shared" si="18"/>
        <v>9</v>
      </c>
      <c r="BI22" s="121">
        <f t="shared" si="19"/>
        <v>15</v>
      </c>
      <c r="BJ22" s="121">
        <f t="shared" si="20"/>
        <v>13</v>
      </c>
      <c r="BK22" s="121">
        <f t="shared" si="21"/>
        <v>12</v>
      </c>
      <c r="BL22" s="102">
        <f t="shared" si="31"/>
        <v>130</v>
      </c>
      <c r="BM22" s="101">
        <f t="shared" si="32"/>
        <v>8</v>
      </c>
      <c r="BN22" s="101">
        <f t="shared" si="33"/>
        <v>16</v>
      </c>
      <c r="BO22" s="103">
        <f t="shared" si="34"/>
        <v>106</v>
      </c>
      <c r="BQ22" s="168">
        <f t="shared" si="22"/>
        <v>55</v>
      </c>
      <c r="BR22" s="169">
        <f t="shared" si="23"/>
        <v>10</v>
      </c>
    </row>
    <row r="23" spans="1:70" ht="14.25">
      <c r="A23" s="104">
        <v>19</v>
      </c>
      <c r="B23" s="123" t="s">
        <v>88</v>
      </c>
      <c r="C23" s="216" t="s">
        <v>156</v>
      </c>
      <c r="D23" s="107"/>
      <c r="E23" s="105">
        <f t="shared" si="24"/>
        <v>1326.52</v>
      </c>
      <c r="F23" s="106">
        <f t="shared" si="25"/>
        <v>-18.480000000000008</v>
      </c>
      <c r="G23" s="107">
        <v>1345</v>
      </c>
      <c r="H23" s="108"/>
      <c r="I23" s="109">
        <f t="shared" si="26"/>
        <v>129.4545454545455</v>
      </c>
      <c r="J23" s="128">
        <f t="shared" si="27"/>
        <v>23</v>
      </c>
      <c r="K23" s="167">
        <v>12</v>
      </c>
      <c r="L23" s="110">
        <v>11</v>
      </c>
      <c r="M23" s="111">
        <f t="shared" si="28"/>
        <v>1215.5454545454545</v>
      </c>
      <c r="N23" s="109">
        <f t="shared" si="29"/>
        <v>131</v>
      </c>
      <c r="O23" s="112">
        <f t="shared" si="30"/>
        <v>108</v>
      </c>
      <c r="P23" s="113">
        <v>51</v>
      </c>
      <c r="Q23" s="114">
        <v>2</v>
      </c>
      <c r="R23" s="115">
        <v>61</v>
      </c>
      <c r="S23" s="116">
        <v>2</v>
      </c>
      <c r="T23" s="117">
        <v>7</v>
      </c>
      <c r="U23" s="118">
        <v>0</v>
      </c>
      <c r="V23" s="115">
        <v>25</v>
      </c>
      <c r="W23" s="118">
        <v>0</v>
      </c>
      <c r="X23" s="117">
        <v>38</v>
      </c>
      <c r="Y23" s="118">
        <v>2</v>
      </c>
      <c r="Z23" s="117">
        <v>43</v>
      </c>
      <c r="AA23" s="118">
        <v>2</v>
      </c>
      <c r="AB23" s="117">
        <v>42</v>
      </c>
      <c r="AC23" s="116">
        <v>1</v>
      </c>
      <c r="AD23" s="113">
        <v>30</v>
      </c>
      <c r="AE23" s="114">
        <v>1</v>
      </c>
      <c r="AF23" s="119">
        <v>22</v>
      </c>
      <c r="AG23" s="116">
        <v>0</v>
      </c>
      <c r="AH23" s="115">
        <v>48</v>
      </c>
      <c r="AI23" s="118">
        <v>0</v>
      </c>
      <c r="AJ23" s="115">
        <v>29</v>
      </c>
      <c r="AK23" s="118">
        <v>2</v>
      </c>
      <c r="AL23" s="176"/>
      <c r="AM23" s="175"/>
      <c r="AN23" s="176"/>
      <c r="AO23" s="120">
        <f t="shared" si="0"/>
        <v>1065</v>
      </c>
      <c r="AP23" s="101">
        <f t="shared" si="1"/>
        <v>1000</v>
      </c>
      <c r="AQ23" s="121">
        <f t="shared" si="2"/>
        <v>1470</v>
      </c>
      <c r="AR23" s="101">
        <f t="shared" si="3"/>
        <v>1301</v>
      </c>
      <c r="AS23" s="121">
        <f t="shared" si="4"/>
        <v>1213</v>
      </c>
      <c r="AT23" s="121">
        <f t="shared" si="5"/>
        <v>1187</v>
      </c>
      <c r="AU23" s="121">
        <f t="shared" si="6"/>
        <v>1192</v>
      </c>
      <c r="AV23" s="121">
        <f t="shared" si="7"/>
        <v>1256</v>
      </c>
      <c r="AW23" s="101">
        <f t="shared" si="8"/>
        <v>1313</v>
      </c>
      <c r="AX23" s="121">
        <f t="shared" si="9"/>
        <v>1115</v>
      </c>
      <c r="AY23" s="121">
        <f t="shared" si="10"/>
        <v>1259</v>
      </c>
      <c r="AZ23" s="59"/>
      <c r="BA23" s="122">
        <f t="shared" si="11"/>
        <v>8</v>
      </c>
      <c r="BB23" s="121">
        <f t="shared" si="12"/>
        <v>11</v>
      </c>
      <c r="BC23" s="121">
        <f t="shared" si="13"/>
        <v>15</v>
      </c>
      <c r="BD23" s="101">
        <f t="shared" si="14"/>
        <v>12</v>
      </c>
      <c r="BE23" s="121">
        <f t="shared" si="15"/>
        <v>13</v>
      </c>
      <c r="BF23" s="121">
        <f t="shared" si="16"/>
        <v>11</v>
      </c>
      <c r="BG23" s="121">
        <f t="shared" si="17"/>
        <v>11</v>
      </c>
      <c r="BH23" s="121">
        <f t="shared" si="18"/>
        <v>13</v>
      </c>
      <c r="BI23" s="121">
        <f t="shared" si="19"/>
        <v>14</v>
      </c>
      <c r="BJ23" s="121">
        <f t="shared" si="20"/>
        <v>13</v>
      </c>
      <c r="BK23" s="121">
        <f t="shared" si="21"/>
        <v>10</v>
      </c>
      <c r="BL23" s="102">
        <f t="shared" si="31"/>
        <v>131</v>
      </c>
      <c r="BM23" s="101">
        <f t="shared" si="32"/>
        <v>8</v>
      </c>
      <c r="BN23" s="101">
        <f t="shared" si="33"/>
        <v>15</v>
      </c>
      <c r="BO23" s="103">
        <f t="shared" si="34"/>
        <v>108</v>
      </c>
      <c r="BQ23" s="168">
        <f t="shared" si="22"/>
        <v>42</v>
      </c>
      <c r="BR23" s="169">
        <f t="shared" si="23"/>
        <v>23</v>
      </c>
    </row>
    <row r="24" spans="1:70" ht="14.25">
      <c r="A24" s="104">
        <v>20</v>
      </c>
      <c r="B24" s="123" t="s">
        <v>85</v>
      </c>
      <c r="C24" s="123" t="s">
        <v>152</v>
      </c>
      <c r="D24" s="107"/>
      <c r="E24" s="105">
        <f t="shared" si="24"/>
        <v>1404.68</v>
      </c>
      <c r="F24" s="106">
        <f t="shared" si="25"/>
        <v>63.679999999999986</v>
      </c>
      <c r="G24" s="107">
        <v>1341</v>
      </c>
      <c r="H24" s="108"/>
      <c r="I24" s="109">
        <f t="shared" si="26"/>
        <v>-16.727272727272748</v>
      </c>
      <c r="J24" s="128">
        <f t="shared" si="27"/>
        <v>1</v>
      </c>
      <c r="K24" s="167">
        <v>17</v>
      </c>
      <c r="L24" s="110">
        <v>11</v>
      </c>
      <c r="M24" s="111">
        <f t="shared" si="28"/>
        <v>1357.7272727272727</v>
      </c>
      <c r="N24" s="109">
        <f t="shared" si="29"/>
        <v>149</v>
      </c>
      <c r="O24" s="112">
        <f t="shared" si="30"/>
        <v>124</v>
      </c>
      <c r="P24" s="113">
        <v>52</v>
      </c>
      <c r="Q24" s="114">
        <v>2</v>
      </c>
      <c r="R24" s="115">
        <v>64</v>
      </c>
      <c r="S24" s="116">
        <v>2</v>
      </c>
      <c r="T24" s="117">
        <v>9</v>
      </c>
      <c r="U24" s="118">
        <v>2</v>
      </c>
      <c r="V24" s="115">
        <v>3</v>
      </c>
      <c r="W24" s="118">
        <v>1</v>
      </c>
      <c r="X24" s="117">
        <v>1</v>
      </c>
      <c r="Y24" s="118">
        <v>1</v>
      </c>
      <c r="Z24" s="117">
        <v>7</v>
      </c>
      <c r="AA24" s="118">
        <v>1</v>
      </c>
      <c r="AB24" s="117">
        <v>8</v>
      </c>
      <c r="AC24" s="116">
        <v>1</v>
      </c>
      <c r="AD24" s="113">
        <v>40</v>
      </c>
      <c r="AE24" s="114">
        <v>2</v>
      </c>
      <c r="AF24" s="119">
        <v>15</v>
      </c>
      <c r="AG24" s="116">
        <v>2</v>
      </c>
      <c r="AH24" s="115">
        <v>39</v>
      </c>
      <c r="AI24" s="118">
        <v>2</v>
      </c>
      <c r="AJ24" s="115">
        <v>2</v>
      </c>
      <c r="AK24" s="118">
        <v>1</v>
      </c>
      <c r="AL24" s="176"/>
      <c r="AM24" s="175"/>
      <c r="AN24" s="176"/>
      <c r="AO24" s="120">
        <f t="shared" si="0"/>
        <v>1041</v>
      </c>
      <c r="AP24" s="101">
        <f t="shared" si="1"/>
        <v>1000</v>
      </c>
      <c r="AQ24" s="121">
        <f t="shared" si="2"/>
        <v>1421</v>
      </c>
      <c r="AR24" s="101">
        <f t="shared" si="3"/>
        <v>1580</v>
      </c>
      <c r="AS24" s="121">
        <f t="shared" si="4"/>
        <v>1597</v>
      </c>
      <c r="AT24" s="121">
        <f t="shared" si="5"/>
        <v>1470</v>
      </c>
      <c r="AU24" s="121">
        <f t="shared" si="6"/>
        <v>1445</v>
      </c>
      <c r="AV24" s="121">
        <f t="shared" si="7"/>
        <v>1202</v>
      </c>
      <c r="AW24" s="101">
        <f t="shared" si="8"/>
        <v>1370</v>
      </c>
      <c r="AX24" s="121">
        <f t="shared" si="9"/>
        <v>1212</v>
      </c>
      <c r="AY24" s="121">
        <f t="shared" si="10"/>
        <v>1597</v>
      </c>
      <c r="AZ24" s="59"/>
      <c r="BA24" s="122">
        <f t="shared" si="11"/>
        <v>8</v>
      </c>
      <c r="BB24" s="121">
        <f t="shared" si="12"/>
        <v>12</v>
      </c>
      <c r="BC24" s="121">
        <f t="shared" si="13"/>
        <v>15</v>
      </c>
      <c r="BD24" s="101">
        <f t="shared" si="14"/>
        <v>16</v>
      </c>
      <c r="BE24" s="121">
        <f t="shared" si="15"/>
        <v>13</v>
      </c>
      <c r="BF24" s="121">
        <f t="shared" si="16"/>
        <v>15</v>
      </c>
      <c r="BG24" s="121">
        <f t="shared" si="17"/>
        <v>11</v>
      </c>
      <c r="BH24" s="121">
        <f t="shared" si="18"/>
        <v>12</v>
      </c>
      <c r="BI24" s="121">
        <f t="shared" si="19"/>
        <v>15</v>
      </c>
      <c r="BJ24" s="121">
        <f t="shared" si="20"/>
        <v>15</v>
      </c>
      <c r="BK24" s="121">
        <f t="shared" si="21"/>
        <v>17</v>
      </c>
      <c r="BL24" s="102">
        <f t="shared" si="31"/>
        <v>149</v>
      </c>
      <c r="BM24" s="101">
        <f t="shared" si="32"/>
        <v>8</v>
      </c>
      <c r="BN24" s="101">
        <f t="shared" si="33"/>
        <v>17</v>
      </c>
      <c r="BO24" s="103">
        <f t="shared" si="34"/>
        <v>124</v>
      </c>
      <c r="BQ24" s="168">
        <f t="shared" si="22"/>
        <v>64</v>
      </c>
      <c r="BR24" s="169">
        <f t="shared" si="23"/>
        <v>1</v>
      </c>
    </row>
    <row r="25" spans="1:70" ht="14.25">
      <c r="A25" s="104">
        <v>21</v>
      </c>
      <c r="B25" s="123" t="s">
        <v>124</v>
      </c>
      <c r="C25" s="123" t="s">
        <v>107</v>
      </c>
      <c r="D25" s="107"/>
      <c r="E25" s="105">
        <f t="shared" si="24"/>
        <v>1298.24</v>
      </c>
      <c r="F25" s="106">
        <f t="shared" si="25"/>
        <v>-20.760000000000005</v>
      </c>
      <c r="G25" s="107">
        <v>1319</v>
      </c>
      <c r="H25" s="108"/>
      <c r="I25" s="109">
        <f t="shared" si="26"/>
        <v>3.4545454545454959</v>
      </c>
      <c r="J25" s="128">
        <f t="shared" si="27"/>
        <v>48</v>
      </c>
      <c r="K25" s="167">
        <v>9</v>
      </c>
      <c r="L25" s="110">
        <v>11</v>
      </c>
      <c r="M25" s="111">
        <f t="shared" si="28"/>
        <v>1315.5454545454545</v>
      </c>
      <c r="N25" s="109">
        <f t="shared" si="29"/>
        <v>136</v>
      </c>
      <c r="O25" s="112">
        <f t="shared" si="30"/>
        <v>113</v>
      </c>
      <c r="P25" s="113">
        <v>53</v>
      </c>
      <c r="Q25" s="114">
        <v>2</v>
      </c>
      <c r="R25" s="115">
        <v>2</v>
      </c>
      <c r="S25" s="116">
        <v>1</v>
      </c>
      <c r="T25" s="117">
        <v>6</v>
      </c>
      <c r="U25" s="118">
        <v>1</v>
      </c>
      <c r="V25" s="115">
        <v>12</v>
      </c>
      <c r="W25" s="118">
        <v>1</v>
      </c>
      <c r="X25" s="117">
        <v>39</v>
      </c>
      <c r="Y25" s="118">
        <v>2</v>
      </c>
      <c r="Z25" s="117">
        <v>24</v>
      </c>
      <c r="AA25" s="118">
        <v>2</v>
      </c>
      <c r="AB25" s="117">
        <v>17</v>
      </c>
      <c r="AC25" s="116">
        <v>0</v>
      </c>
      <c r="AD25" s="113">
        <v>18</v>
      </c>
      <c r="AE25" s="114">
        <v>0</v>
      </c>
      <c r="AF25" s="119">
        <v>28</v>
      </c>
      <c r="AG25" s="116">
        <v>0</v>
      </c>
      <c r="AH25" s="115">
        <v>41</v>
      </c>
      <c r="AI25" s="118">
        <v>0</v>
      </c>
      <c r="AJ25" s="115">
        <v>27</v>
      </c>
      <c r="AK25" s="118">
        <v>0</v>
      </c>
      <c r="AL25" s="176"/>
      <c r="AM25" s="175"/>
      <c r="AN25" s="176"/>
      <c r="AO25" s="120">
        <f t="shared" si="0"/>
        <v>1027</v>
      </c>
      <c r="AP25" s="101">
        <f t="shared" si="1"/>
        <v>1597</v>
      </c>
      <c r="AQ25" s="121">
        <f t="shared" si="2"/>
        <v>1494</v>
      </c>
      <c r="AR25" s="101">
        <f t="shared" si="3"/>
        <v>1380</v>
      </c>
      <c r="AS25" s="121">
        <f t="shared" si="4"/>
        <v>1212</v>
      </c>
      <c r="AT25" s="121">
        <f t="shared" si="5"/>
        <v>1305</v>
      </c>
      <c r="AU25" s="121">
        <f t="shared" si="6"/>
        <v>1350</v>
      </c>
      <c r="AV25" s="121">
        <f t="shared" si="7"/>
        <v>1349</v>
      </c>
      <c r="AW25" s="101">
        <f t="shared" si="8"/>
        <v>1263</v>
      </c>
      <c r="AX25" s="121">
        <f t="shared" si="9"/>
        <v>1201</v>
      </c>
      <c r="AY25" s="121">
        <f t="shared" si="10"/>
        <v>1293</v>
      </c>
      <c r="AZ25" s="59"/>
      <c r="BA25" s="122">
        <f t="shared" si="11"/>
        <v>6</v>
      </c>
      <c r="BB25" s="121">
        <f t="shared" si="12"/>
        <v>17</v>
      </c>
      <c r="BC25" s="121">
        <f t="shared" si="13"/>
        <v>13</v>
      </c>
      <c r="BD25" s="101">
        <f t="shared" si="14"/>
        <v>12</v>
      </c>
      <c r="BE25" s="121">
        <f t="shared" si="15"/>
        <v>15</v>
      </c>
      <c r="BF25" s="121">
        <f t="shared" si="16"/>
        <v>11</v>
      </c>
      <c r="BG25" s="121">
        <f t="shared" si="17"/>
        <v>13</v>
      </c>
      <c r="BH25" s="121">
        <f t="shared" si="18"/>
        <v>14</v>
      </c>
      <c r="BI25" s="121">
        <f t="shared" si="19"/>
        <v>13</v>
      </c>
      <c r="BJ25" s="121">
        <f t="shared" si="20"/>
        <v>11</v>
      </c>
      <c r="BK25" s="121">
        <f t="shared" si="21"/>
        <v>11</v>
      </c>
      <c r="BL25" s="102">
        <f t="shared" si="31"/>
        <v>136</v>
      </c>
      <c r="BM25" s="101">
        <f t="shared" si="32"/>
        <v>6</v>
      </c>
      <c r="BN25" s="101">
        <f t="shared" si="33"/>
        <v>17</v>
      </c>
      <c r="BO25" s="103">
        <f t="shared" si="34"/>
        <v>113</v>
      </c>
      <c r="BQ25" s="168">
        <f t="shared" si="22"/>
        <v>17</v>
      </c>
      <c r="BR25" s="169">
        <f t="shared" si="23"/>
        <v>48</v>
      </c>
    </row>
    <row r="26" spans="1:70" ht="14.25">
      <c r="A26" s="104">
        <v>22</v>
      </c>
      <c r="B26" s="123" t="s">
        <v>90</v>
      </c>
      <c r="C26" s="123" t="s">
        <v>79</v>
      </c>
      <c r="D26" s="107"/>
      <c r="E26" s="105">
        <f t="shared" si="24"/>
        <v>1348.8600000000001</v>
      </c>
      <c r="F26" s="106">
        <f t="shared" si="25"/>
        <v>35.860000000000021</v>
      </c>
      <c r="G26" s="107">
        <v>1313</v>
      </c>
      <c r="H26" s="108"/>
      <c r="I26" s="109">
        <f t="shared" si="26"/>
        <v>-26.63636363636374</v>
      </c>
      <c r="J26" s="128">
        <f t="shared" si="27"/>
        <v>9</v>
      </c>
      <c r="K26" s="167">
        <v>14</v>
      </c>
      <c r="L26" s="110">
        <v>11</v>
      </c>
      <c r="M26" s="111">
        <f t="shared" si="28"/>
        <v>1339.6363636363637</v>
      </c>
      <c r="N26" s="109">
        <f t="shared" si="29"/>
        <v>135</v>
      </c>
      <c r="O26" s="112">
        <f t="shared" si="30"/>
        <v>112</v>
      </c>
      <c r="P26" s="113">
        <v>54</v>
      </c>
      <c r="Q26" s="114">
        <v>2</v>
      </c>
      <c r="R26" s="115">
        <v>1</v>
      </c>
      <c r="S26" s="116">
        <v>1</v>
      </c>
      <c r="T26" s="117">
        <v>15</v>
      </c>
      <c r="U26" s="118">
        <v>0</v>
      </c>
      <c r="V26" s="115">
        <v>13</v>
      </c>
      <c r="W26" s="118">
        <v>0</v>
      </c>
      <c r="X26" s="117">
        <v>41</v>
      </c>
      <c r="Y26" s="118">
        <v>2</v>
      </c>
      <c r="Z26" s="117">
        <v>12</v>
      </c>
      <c r="AA26" s="118">
        <v>1</v>
      </c>
      <c r="AB26" s="117">
        <v>46</v>
      </c>
      <c r="AC26" s="116">
        <v>2</v>
      </c>
      <c r="AD26" s="113">
        <v>16</v>
      </c>
      <c r="AE26" s="114">
        <v>2</v>
      </c>
      <c r="AF26" s="119">
        <v>19</v>
      </c>
      <c r="AG26" s="116">
        <v>2</v>
      </c>
      <c r="AH26" s="115">
        <v>7</v>
      </c>
      <c r="AI26" s="118">
        <v>2</v>
      </c>
      <c r="AJ26" s="115">
        <v>5</v>
      </c>
      <c r="AK26" s="118">
        <v>0</v>
      </c>
      <c r="AL26" s="176"/>
      <c r="AM26" s="175"/>
      <c r="AN26" s="176"/>
      <c r="AO26" s="120">
        <f t="shared" si="0"/>
        <v>1005</v>
      </c>
      <c r="AP26" s="101">
        <f t="shared" si="1"/>
        <v>1597</v>
      </c>
      <c r="AQ26" s="121">
        <f t="shared" si="2"/>
        <v>1370</v>
      </c>
      <c r="AR26" s="101">
        <f t="shared" si="3"/>
        <v>1376</v>
      </c>
      <c r="AS26" s="121">
        <f t="shared" si="4"/>
        <v>1201</v>
      </c>
      <c r="AT26" s="121">
        <f t="shared" si="5"/>
        <v>1380</v>
      </c>
      <c r="AU26" s="121">
        <f t="shared" si="6"/>
        <v>1132</v>
      </c>
      <c r="AV26" s="121">
        <f t="shared" si="7"/>
        <v>1359</v>
      </c>
      <c r="AW26" s="101">
        <f t="shared" si="8"/>
        <v>1345</v>
      </c>
      <c r="AX26" s="121">
        <f t="shared" si="9"/>
        <v>1470</v>
      </c>
      <c r="AY26" s="121">
        <f t="shared" si="10"/>
        <v>1501</v>
      </c>
      <c r="AZ26" s="59"/>
      <c r="BA26" s="122">
        <f t="shared" si="11"/>
        <v>10</v>
      </c>
      <c r="BB26" s="121">
        <f t="shared" si="12"/>
        <v>13</v>
      </c>
      <c r="BC26" s="121">
        <f t="shared" si="13"/>
        <v>15</v>
      </c>
      <c r="BD26" s="101">
        <f t="shared" si="14"/>
        <v>11</v>
      </c>
      <c r="BE26" s="121">
        <f t="shared" si="15"/>
        <v>11</v>
      </c>
      <c r="BF26" s="121">
        <f t="shared" si="16"/>
        <v>12</v>
      </c>
      <c r="BG26" s="121">
        <f t="shared" si="17"/>
        <v>7</v>
      </c>
      <c r="BH26" s="121">
        <f t="shared" si="18"/>
        <v>13</v>
      </c>
      <c r="BI26" s="121">
        <f t="shared" si="19"/>
        <v>12</v>
      </c>
      <c r="BJ26" s="121">
        <f t="shared" si="20"/>
        <v>15</v>
      </c>
      <c r="BK26" s="121">
        <f t="shared" si="21"/>
        <v>16</v>
      </c>
      <c r="BL26" s="102">
        <f t="shared" si="31"/>
        <v>135</v>
      </c>
      <c r="BM26" s="101">
        <f t="shared" si="32"/>
        <v>7</v>
      </c>
      <c r="BN26" s="101">
        <f t="shared" si="33"/>
        <v>16</v>
      </c>
      <c r="BO26" s="103">
        <f t="shared" si="34"/>
        <v>112</v>
      </c>
      <c r="BQ26" s="168">
        <f t="shared" si="22"/>
        <v>56</v>
      </c>
      <c r="BR26" s="169">
        <f t="shared" si="23"/>
        <v>9</v>
      </c>
    </row>
    <row r="27" spans="1:70" ht="14.25">
      <c r="A27" s="104">
        <v>23</v>
      </c>
      <c r="B27" s="123" t="s">
        <v>95</v>
      </c>
      <c r="C27" s="123" t="s">
        <v>160</v>
      </c>
      <c r="D27" s="107"/>
      <c r="E27" s="105">
        <f t="shared" si="24"/>
        <v>1288</v>
      </c>
      <c r="F27" s="106">
        <f t="shared" si="25"/>
        <v>-20</v>
      </c>
      <c r="G27" s="107">
        <v>1308</v>
      </c>
      <c r="H27" s="108"/>
      <c r="I27" s="109">
        <f t="shared" si="26"/>
        <v>45.454545454545496</v>
      </c>
      <c r="J27" s="128">
        <f t="shared" si="27"/>
        <v>40</v>
      </c>
      <c r="K27" s="167">
        <v>10</v>
      </c>
      <c r="L27" s="110">
        <v>11</v>
      </c>
      <c r="M27" s="111">
        <f t="shared" si="28"/>
        <v>1262.5454545454545</v>
      </c>
      <c r="N27" s="109">
        <f t="shared" si="29"/>
        <v>126</v>
      </c>
      <c r="O27" s="112">
        <f t="shared" si="30"/>
        <v>105</v>
      </c>
      <c r="P27" s="113">
        <v>55</v>
      </c>
      <c r="Q27" s="114">
        <v>2</v>
      </c>
      <c r="R27" s="115">
        <v>6</v>
      </c>
      <c r="S27" s="116">
        <v>1</v>
      </c>
      <c r="T27" s="117">
        <v>2</v>
      </c>
      <c r="U27" s="118">
        <v>0</v>
      </c>
      <c r="V27" s="115">
        <v>24</v>
      </c>
      <c r="W27" s="118">
        <v>0</v>
      </c>
      <c r="X27" s="117">
        <v>45</v>
      </c>
      <c r="Y27" s="118">
        <v>2</v>
      </c>
      <c r="Z27" s="117">
        <v>63</v>
      </c>
      <c r="AA27" s="118">
        <v>2</v>
      </c>
      <c r="AB27" s="117">
        <v>18</v>
      </c>
      <c r="AC27" s="116">
        <v>0</v>
      </c>
      <c r="AD27" s="113">
        <v>35</v>
      </c>
      <c r="AE27" s="114">
        <v>1</v>
      </c>
      <c r="AF27" s="119">
        <v>43</v>
      </c>
      <c r="AG27" s="116">
        <v>2</v>
      </c>
      <c r="AH27" s="115">
        <v>16</v>
      </c>
      <c r="AI27" s="118">
        <v>0</v>
      </c>
      <c r="AJ27" s="115">
        <v>37</v>
      </c>
      <c r="AK27" s="118">
        <v>0</v>
      </c>
      <c r="AL27" s="176"/>
      <c r="AM27" s="175"/>
      <c r="AN27" s="176"/>
      <c r="AO27" s="120">
        <f t="shared" si="0"/>
        <v>1000</v>
      </c>
      <c r="AP27" s="101">
        <f t="shared" si="1"/>
        <v>1494</v>
      </c>
      <c r="AQ27" s="121">
        <f t="shared" si="2"/>
        <v>1597</v>
      </c>
      <c r="AR27" s="101">
        <f t="shared" si="3"/>
        <v>1305</v>
      </c>
      <c r="AS27" s="121">
        <f t="shared" si="4"/>
        <v>1169</v>
      </c>
      <c r="AT27" s="121">
        <f t="shared" si="5"/>
        <v>1000</v>
      </c>
      <c r="AU27" s="121">
        <f t="shared" si="6"/>
        <v>1349</v>
      </c>
      <c r="AV27" s="121">
        <f t="shared" si="7"/>
        <v>1215</v>
      </c>
      <c r="AW27" s="101">
        <f t="shared" si="8"/>
        <v>1187</v>
      </c>
      <c r="AX27" s="121">
        <f t="shared" si="9"/>
        <v>1359</v>
      </c>
      <c r="AY27" s="121">
        <f t="shared" si="10"/>
        <v>1213</v>
      </c>
      <c r="AZ27" s="59"/>
      <c r="BA27" s="122">
        <f t="shared" si="11"/>
        <v>4</v>
      </c>
      <c r="BB27" s="121">
        <f t="shared" si="12"/>
        <v>13</v>
      </c>
      <c r="BC27" s="121">
        <f t="shared" si="13"/>
        <v>17</v>
      </c>
      <c r="BD27" s="101">
        <f t="shared" si="14"/>
        <v>11</v>
      </c>
      <c r="BE27" s="121">
        <f t="shared" si="15"/>
        <v>10</v>
      </c>
      <c r="BF27" s="121">
        <f t="shared" si="16"/>
        <v>9</v>
      </c>
      <c r="BG27" s="121">
        <f t="shared" si="17"/>
        <v>14</v>
      </c>
      <c r="BH27" s="121">
        <f t="shared" si="18"/>
        <v>12</v>
      </c>
      <c r="BI27" s="121">
        <f t="shared" si="19"/>
        <v>11</v>
      </c>
      <c r="BJ27" s="121">
        <f t="shared" si="20"/>
        <v>13</v>
      </c>
      <c r="BK27" s="121">
        <f t="shared" si="21"/>
        <v>12</v>
      </c>
      <c r="BL27" s="102">
        <f t="shared" si="31"/>
        <v>126</v>
      </c>
      <c r="BM27" s="101">
        <f t="shared" si="32"/>
        <v>4</v>
      </c>
      <c r="BN27" s="101">
        <f t="shared" si="33"/>
        <v>17</v>
      </c>
      <c r="BO27" s="103">
        <f t="shared" si="34"/>
        <v>105</v>
      </c>
      <c r="BQ27" s="168">
        <f t="shared" si="22"/>
        <v>25</v>
      </c>
      <c r="BR27" s="169">
        <f t="shared" si="23"/>
        <v>40</v>
      </c>
    </row>
    <row r="28" spans="1:70" ht="14.25">
      <c r="A28" s="104">
        <v>24</v>
      </c>
      <c r="B28" s="123" t="s">
        <v>94</v>
      </c>
      <c r="C28" s="123" t="s">
        <v>348</v>
      </c>
      <c r="D28" s="107"/>
      <c r="E28" s="105">
        <f t="shared" si="24"/>
        <v>1287.6600000000001</v>
      </c>
      <c r="F28" s="106">
        <f t="shared" si="25"/>
        <v>-17.34</v>
      </c>
      <c r="G28" s="107">
        <v>1305</v>
      </c>
      <c r="H28" s="108"/>
      <c r="I28" s="109">
        <f t="shared" si="26"/>
        <v>78.818181818181756</v>
      </c>
      <c r="J28" s="128">
        <f t="shared" si="27"/>
        <v>33</v>
      </c>
      <c r="K28" s="167">
        <v>11</v>
      </c>
      <c r="L28" s="110">
        <v>11</v>
      </c>
      <c r="M28" s="111">
        <f t="shared" si="28"/>
        <v>1226.1818181818182</v>
      </c>
      <c r="N28" s="109">
        <f t="shared" si="29"/>
        <v>123</v>
      </c>
      <c r="O28" s="112">
        <f t="shared" si="30"/>
        <v>98</v>
      </c>
      <c r="P28" s="113">
        <v>56</v>
      </c>
      <c r="Q28" s="114">
        <v>2</v>
      </c>
      <c r="R28" s="115">
        <v>3</v>
      </c>
      <c r="S28" s="116">
        <v>0</v>
      </c>
      <c r="T28" s="117">
        <v>42</v>
      </c>
      <c r="U28" s="118">
        <v>1</v>
      </c>
      <c r="V28" s="115">
        <v>23</v>
      </c>
      <c r="W28" s="118">
        <v>2</v>
      </c>
      <c r="X28" s="117">
        <v>13</v>
      </c>
      <c r="Y28" s="118">
        <v>2</v>
      </c>
      <c r="Z28" s="117">
        <v>21</v>
      </c>
      <c r="AA28" s="118">
        <v>0</v>
      </c>
      <c r="AB28" s="117">
        <v>40</v>
      </c>
      <c r="AC28" s="116">
        <v>0</v>
      </c>
      <c r="AD28" s="113">
        <v>27</v>
      </c>
      <c r="AE28" s="114">
        <v>1</v>
      </c>
      <c r="AF28" s="119">
        <v>38</v>
      </c>
      <c r="AG28" s="116">
        <v>0</v>
      </c>
      <c r="AH28" s="115">
        <v>54</v>
      </c>
      <c r="AI28" s="118">
        <v>2</v>
      </c>
      <c r="AJ28" s="115">
        <v>61</v>
      </c>
      <c r="AK28" s="118">
        <v>1</v>
      </c>
      <c r="AL28" s="176"/>
      <c r="AM28" s="175"/>
      <c r="AN28" s="176"/>
      <c r="AO28" s="120">
        <f t="shared" si="0"/>
        <v>1000</v>
      </c>
      <c r="AP28" s="101">
        <f t="shared" si="1"/>
        <v>1580</v>
      </c>
      <c r="AQ28" s="121">
        <f t="shared" si="2"/>
        <v>1192</v>
      </c>
      <c r="AR28" s="101">
        <f t="shared" si="3"/>
        <v>1308</v>
      </c>
      <c r="AS28" s="121">
        <f t="shared" si="4"/>
        <v>1376</v>
      </c>
      <c r="AT28" s="121">
        <f t="shared" si="5"/>
        <v>1319</v>
      </c>
      <c r="AU28" s="121">
        <f t="shared" si="6"/>
        <v>1202</v>
      </c>
      <c r="AV28" s="121">
        <f t="shared" si="7"/>
        <v>1293</v>
      </c>
      <c r="AW28" s="101">
        <f t="shared" si="8"/>
        <v>1213</v>
      </c>
      <c r="AX28" s="121">
        <f t="shared" si="9"/>
        <v>1005</v>
      </c>
      <c r="AY28" s="121">
        <f t="shared" si="10"/>
        <v>1000</v>
      </c>
      <c r="AZ28" s="59"/>
      <c r="BA28" s="122">
        <f t="shared" si="11"/>
        <v>9</v>
      </c>
      <c r="BB28" s="121">
        <f t="shared" si="12"/>
        <v>16</v>
      </c>
      <c r="BC28" s="121">
        <f t="shared" si="13"/>
        <v>11</v>
      </c>
      <c r="BD28" s="101">
        <f t="shared" si="14"/>
        <v>10</v>
      </c>
      <c r="BE28" s="121">
        <f t="shared" si="15"/>
        <v>11</v>
      </c>
      <c r="BF28" s="121">
        <f t="shared" si="16"/>
        <v>9</v>
      </c>
      <c r="BG28" s="121">
        <f t="shared" si="17"/>
        <v>12</v>
      </c>
      <c r="BH28" s="121">
        <f t="shared" si="18"/>
        <v>11</v>
      </c>
      <c r="BI28" s="121">
        <f t="shared" si="19"/>
        <v>13</v>
      </c>
      <c r="BJ28" s="121">
        <f t="shared" si="20"/>
        <v>10</v>
      </c>
      <c r="BK28" s="121">
        <f t="shared" si="21"/>
        <v>11</v>
      </c>
      <c r="BL28" s="102">
        <f t="shared" si="31"/>
        <v>123</v>
      </c>
      <c r="BM28" s="101">
        <f t="shared" si="32"/>
        <v>9</v>
      </c>
      <c r="BN28" s="101">
        <f t="shared" si="33"/>
        <v>16</v>
      </c>
      <c r="BO28" s="103">
        <f t="shared" si="34"/>
        <v>98</v>
      </c>
      <c r="BQ28" s="168">
        <f t="shared" si="22"/>
        <v>32</v>
      </c>
      <c r="BR28" s="169">
        <f t="shared" si="23"/>
        <v>33</v>
      </c>
    </row>
    <row r="29" spans="1:70" ht="14.25">
      <c r="A29" s="104">
        <v>25</v>
      </c>
      <c r="B29" s="123" t="s">
        <v>349</v>
      </c>
      <c r="C29" s="123" t="s">
        <v>230</v>
      </c>
      <c r="D29" s="107"/>
      <c r="E29" s="105">
        <f t="shared" si="24"/>
        <v>1311.78</v>
      </c>
      <c r="F29" s="106">
        <f t="shared" si="25"/>
        <v>10.779999999999994</v>
      </c>
      <c r="G29" s="107">
        <v>1301</v>
      </c>
      <c r="H29" s="108"/>
      <c r="I29" s="109">
        <f t="shared" si="26"/>
        <v>-3.5454545454545041</v>
      </c>
      <c r="J29" s="128">
        <f t="shared" si="27"/>
        <v>22</v>
      </c>
      <c r="K29" s="167">
        <v>12</v>
      </c>
      <c r="L29" s="110">
        <v>11</v>
      </c>
      <c r="M29" s="111">
        <f t="shared" si="28"/>
        <v>1304.5454545454545</v>
      </c>
      <c r="N29" s="109">
        <f t="shared" si="29"/>
        <v>134</v>
      </c>
      <c r="O29" s="112">
        <f t="shared" si="30"/>
        <v>113</v>
      </c>
      <c r="P29" s="113">
        <v>57</v>
      </c>
      <c r="Q29" s="114">
        <v>2</v>
      </c>
      <c r="R29" s="115">
        <v>14</v>
      </c>
      <c r="S29" s="116">
        <v>0</v>
      </c>
      <c r="T29" s="117">
        <v>43</v>
      </c>
      <c r="U29" s="118">
        <v>2</v>
      </c>
      <c r="V29" s="115">
        <v>19</v>
      </c>
      <c r="W29" s="118">
        <v>2</v>
      </c>
      <c r="X29" s="117">
        <v>59</v>
      </c>
      <c r="Y29" s="118">
        <v>2</v>
      </c>
      <c r="Z29" s="117">
        <v>36</v>
      </c>
      <c r="AA29" s="118">
        <v>0</v>
      </c>
      <c r="AB29" s="117">
        <v>9</v>
      </c>
      <c r="AC29" s="116">
        <v>2</v>
      </c>
      <c r="AD29" s="113">
        <v>2</v>
      </c>
      <c r="AE29" s="114">
        <v>0</v>
      </c>
      <c r="AF29" s="119">
        <v>6</v>
      </c>
      <c r="AG29" s="116">
        <v>2</v>
      </c>
      <c r="AH29" s="115">
        <v>15</v>
      </c>
      <c r="AI29" s="118">
        <v>0</v>
      </c>
      <c r="AJ29" s="115">
        <v>18</v>
      </c>
      <c r="AK29" s="118">
        <v>0</v>
      </c>
      <c r="AL29" s="176"/>
      <c r="AM29" s="175"/>
      <c r="AN29" s="176"/>
      <c r="AO29" s="120">
        <f t="shared" si="0"/>
        <v>1000</v>
      </c>
      <c r="AP29" s="101">
        <f t="shared" si="1"/>
        <v>1373</v>
      </c>
      <c r="AQ29" s="121">
        <f t="shared" si="2"/>
        <v>1187</v>
      </c>
      <c r="AR29" s="101">
        <f t="shared" si="3"/>
        <v>1345</v>
      </c>
      <c r="AS29" s="121">
        <f t="shared" si="4"/>
        <v>1000</v>
      </c>
      <c r="AT29" s="121">
        <f t="shared" si="5"/>
        <v>1214</v>
      </c>
      <c r="AU29" s="121">
        <f t="shared" si="6"/>
        <v>1421</v>
      </c>
      <c r="AV29" s="121">
        <f t="shared" si="7"/>
        <v>1597</v>
      </c>
      <c r="AW29" s="101">
        <f t="shared" si="8"/>
        <v>1494</v>
      </c>
      <c r="AX29" s="121">
        <f t="shared" si="9"/>
        <v>1370</v>
      </c>
      <c r="AY29" s="121">
        <f t="shared" si="10"/>
        <v>1349</v>
      </c>
      <c r="AZ29" s="59"/>
      <c r="BA29" s="122">
        <f t="shared" si="11"/>
        <v>4</v>
      </c>
      <c r="BB29" s="121">
        <f t="shared" si="12"/>
        <v>13</v>
      </c>
      <c r="BC29" s="121">
        <f t="shared" si="13"/>
        <v>11</v>
      </c>
      <c r="BD29" s="101">
        <f t="shared" si="14"/>
        <v>12</v>
      </c>
      <c r="BE29" s="121">
        <f t="shared" si="15"/>
        <v>8</v>
      </c>
      <c r="BF29" s="121">
        <f t="shared" si="16"/>
        <v>12</v>
      </c>
      <c r="BG29" s="121">
        <f t="shared" si="17"/>
        <v>15</v>
      </c>
      <c r="BH29" s="121">
        <f t="shared" si="18"/>
        <v>17</v>
      </c>
      <c r="BI29" s="121">
        <f t="shared" si="19"/>
        <v>13</v>
      </c>
      <c r="BJ29" s="121">
        <f t="shared" si="20"/>
        <v>15</v>
      </c>
      <c r="BK29" s="121">
        <f t="shared" si="21"/>
        <v>14</v>
      </c>
      <c r="BL29" s="102">
        <f t="shared" si="31"/>
        <v>134</v>
      </c>
      <c r="BM29" s="101">
        <f t="shared" si="32"/>
        <v>4</v>
      </c>
      <c r="BN29" s="101">
        <f t="shared" si="33"/>
        <v>17</v>
      </c>
      <c r="BO29" s="103">
        <f t="shared" si="34"/>
        <v>113</v>
      </c>
      <c r="BQ29" s="168">
        <f t="shared" si="22"/>
        <v>43</v>
      </c>
      <c r="BR29" s="169">
        <f t="shared" si="23"/>
        <v>22</v>
      </c>
    </row>
    <row r="30" spans="1:70" ht="14.25">
      <c r="A30" s="104">
        <v>26</v>
      </c>
      <c r="B30" s="123" t="s">
        <v>350</v>
      </c>
      <c r="C30" s="123" t="s">
        <v>160</v>
      </c>
      <c r="D30" s="107"/>
      <c r="E30" s="105">
        <f t="shared" si="24"/>
        <v>1317.26</v>
      </c>
      <c r="F30" s="106">
        <f t="shared" si="25"/>
        <v>20.260000000000016</v>
      </c>
      <c r="G30" s="107">
        <v>1297</v>
      </c>
      <c r="H30" s="108"/>
      <c r="I30" s="109">
        <f t="shared" si="26"/>
        <v>-1.1818181818182438</v>
      </c>
      <c r="J30" s="128">
        <f t="shared" si="27"/>
        <v>16</v>
      </c>
      <c r="K30" s="167">
        <v>13</v>
      </c>
      <c r="L30" s="110">
        <v>11</v>
      </c>
      <c r="M30" s="111">
        <f t="shared" si="28"/>
        <v>1298.1818181818182</v>
      </c>
      <c r="N30" s="109">
        <f t="shared" si="29"/>
        <v>126</v>
      </c>
      <c r="O30" s="112">
        <f t="shared" si="30"/>
        <v>105</v>
      </c>
      <c r="P30" s="113">
        <v>58</v>
      </c>
      <c r="Q30" s="114">
        <v>2</v>
      </c>
      <c r="R30" s="115">
        <v>5</v>
      </c>
      <c r="S30" s="116">
        <v>1</v>
      </c>
      <c r="T30" s="117">
        <v>1</v>
      </c>
      <c r="U30" s="118">
        <v>0</v>
      </c>
      <c r="V30" s="115">
        <v>37</v>
      </c>
      <c r="W30" s="118">
        <v>2</v>
      </c>
      <c r="X30" s="117">
        <v>8</v>
      </c>
      <c r="Y30" s="118">
        <v>1</v>
      </c>
      <c r="Z30" s="117">
        <v>30</v>
      </c>
      <c r="AA30" s="118">
        <v>0</v>
      </c>
      <c r="AB30" s="117">
        <v>56</v>
      </c>
      <c r="AC30" s="116">
        <v>2</v>
      </c>
      <c r="AD30" s="113">
        <v>33</v>
      </c>
      <c r="AE30" s="114">
        <v>1</v>
      </c>
      <c r="AF30" s="119">
        <v>10</v>
      </c>
      <c r="AG30" s="116">
        <v>2</v>
      </c>
      <c r="AH30" s="115">
        <v>36</v>
      </c>
      <c r="AI30" s="118">
        <v>2</v>
      </c>
      <c r="AJ30" s="115">
        <v>9</v>
      </c>
      <c r="AK30" s="118">
        <v>0</v>
      </c>
      <c r="AL30" s="176"/>
      <c r="AM30" s="175"/>
      <c r="AN30" s="176"/>
      <c r="AO30" s="120">
        <f t="shared" si="0"/>
        <v>1000</v>
      </c>
      <c r="AP30" s="101">
        <f t="shared" si="1"/>
        <v>1501</v>
      </c>
      <c r="AQ30" s="121">
        <f t="shared" si="2"/>
        <v>1597</v>
      </c>
      <c r="AR30" s="101">
        <f t="shared" si="3"/>
        <v>1213</v>
      </c>
      <c r="AS30" s="121">
        <f t="shared" si="4"/>
        <v>1445</v>
      </c>
      <c r="AT30" s="121">
        <f t="shared" si="5"/>
        <v>1256</v>
      </c>
      <c r="AU30" s="121">
        <f t="shared" si="6"/>
        <v>1000</v>
      </c>
      <c r="AV30" s="121">
        <f t="shared" si="7"/>
        <v>1241</v>
      </c>
      <c r="AW30" s="101">
        <f t="shared" si="8"/>
        <v>1392</v>
      </c>
      <c r="AX30" s="121">
        <f t="shared" si="9"/>
        <v>1214</v>
      </c>
      <c r="AY30" s="121">
        <f t="shared" si="10"/>
        <v>1421</v>
      </c>
      <c r="AZ30" s="59"/>
      <c r="BA30" s="122">
        <f t="shared" si="11"/>
        <v>5</v>
      </c>
      <c r="BB30" s="121">
        <f t="shared" si="12"/>
        <v>16</v>
      </c>
      <c r="BC30" s="121">
        <f t="shared" si="13"/>
        <v>13</v>
      </c>
      <c r="BD30" s="101">
        <f t="shared" si="14"/>
        <v>12</v>
      </c>
      <c r="BE30" s="121">
        <f t="shared" si="15"/>
        <v>11</v>
      </c>
      <c r="BF30" s="121">
        <f t="shared" si="16"/>
        <v>13</v>
      </c>
      <c r="BG30" s="121">
        <f t="shared" si="17"/>
        <v>9</v>
      </c>
      <c r="BH30" s="121">
        <f t="shared" si="18"/>
        <v>10</v>
      </c>
      <c r="BI30" s="121">
        <f t="shared" si="19"/>
        <v>10</v>
      </c>
      <c r="BJ30" s="121">
        <f t="shared" si="20"/>
        <v>12</v>
      </c>
      <c r="BK30" s="121">
        <f t="shared" si="21"/>
        <v>15</v>
      </c>
      <c r="BL30" s="102">
        <f t="shared" si="31"/>
        <v>126</v>
      </c>
      <c r="BM30" s="101">
        <f t="shared" si="32"/>
        <v>5</v>
      </c>
      <c r="BN30" s="101">
        <f t="shared" si="33"/>
        <v>16</v>
      </c>
      <c r="BO30" s="103">
        <f t="shared" si="34"/>
        <v>105</v>
      </c>
      <c r="BQ30" s="168">
        <f t="shared" si="22"/>
        <v>49</v>
      </c>
      <c r="BR30" s="169">
        <f t="shared" si="23"/>
        <v>16</v>
      </c>
    </row>
    <row r="31" spans="1:70" ht="14.25">
      <c r="A31" s="104">
        <v>27</v>
      </c>
      <c r="B31" s="123" t="s">
        <v>89</v>
      </c>
      <c r="C31" s="123" t="s">
        <v>149</v>
      </c>
      <c r="D31" s="107"/>
      <c r="E31" s="105">
        <f t="shared" si="24"/>
        <v>1261.82</v>
      </c>
      <c r="F31" s="106">
        <f t="shared" si="25"/>
        <v>-31.179999999999986</v>
      </c>
      <c r="G31" s="107">
        <v>1293</v>
      </c>
      <c r="H31" s="108"/>
      <c r="I31" s="109">
        <f t="shared" si="26"/>
        <v>141.72727272727275</v>
      </c>
      <c r="J31" s="128">
        <f t="shared" si="27"/>
        <v>38</v>
      </c>
      <c r="K31" s="167">
        <v>11</v>
      </c>
      <c r="L31" s="110">
        <v>11</v>
      </c>
      <c r="M31" s="111">
        <f t="shared" si="28"/>
        <v>1151.2727272727273</v>
      </c>
      <c r="N31" s="109">
        <f t="shared" si="29"/>
        <v>112</v>
      </c>
      <c r="O31" s="112">
        <f t="shared" si="30"/>
        <v>91</v>
      </c>
      <c r="P31" s="113">
        <v>59</v>
      </c>
      <c r="Q31" s="114">
        <v>0</v>
      </c>
      <c r="R31" s="115">
        <v>49</v>
      </c>
      <c r="S31" s="116">
        <v>0</v>
      </c>
      <c r="T31" s="117">
        <v>54</v>
      </c>
      <c r="U31" s="118">
        <v>1</v>
      </c>
      <c r="V31" s="115">
        <v>60</v>
      </c>
      <c r="W31" s="118">
        <v>2</v>
      </c>
      <c r="X31" s="117">
        <v>44</v>
      </c>
      <c r="Y31" s="118">
        <v>1</v>
      </c>
      <c r="Z31" s="117">
        <v>35</v>
      </c>
      <c r="AA31" s="118">
        <v>1</v>
      </c>
      <c r="AB31" s="117">
        <v>45</v>
      </c>
      <c r="AC31" s="116">
        <v>2</v>
      </c>
      <c r="AD31" s="113">
        <v>24</v>
      </c>
      <c r="AE31" s="114">
        <v>1</v>
      </c>
      <c r="AF31" s="119">
        <v>16</v>
      </c>
      <c r="AG31" s="116">
        <v>0</v>
      </c>
      <c r="AH31" s="115">
        <v>63</v>
      </c>
      <c r="AI31" s="118">
        <v>1</v>
      </c>
      <c r="AJ31" s="115">
        <v>21</v>
      </c>
      <c r="AK31" s="118">
        <v>2</v>
      </c>
      <c r="AL31" s="176"/>
      <c r="AM31" s="175"/>
      <c r="AN31" s="176"/>
      <c r="AO31" s="120">
        <f t="shared" si="0"/>
        <v>1000</v>
      </c>
      <c r="AP31" s="101">
        <f t="shared" si="1"/>
        <v>1109</v>
      </c>
      <c r="AQ31" s="121">
        <f t="shared" si="2"/>
        <v>1005</v>
      </c>
      <c r="AR31" s="101">
        <f t="shared" si="3"/>
        <v>1000</v>
      </c>
      <c r="AS31" s="121">
        <f t="shared" si="4"/>
        <v>1183</v>
      </c>
      <c r="AT31" s="121">
        <f t="shared" si="5"/>
        <v>1215</v>
      </c>
      <c r="AU31" s="121">
        <f t="shared" si="6"/>
        <v>1169</v>
      </c>
      <c r="AV31" s="121">
        <f t="shared" si="7"/>
        <v>1305</v>
      </c>
      <c r="AW31" s="101">
        <f t="shared" si="8"/>
        <v>1359</v>
      </c>
      <c r="AX31" s="121">
        <f t="shared" si="9"/>
        <v>1000</v>
      </c>
      <c r="AY31" s="121">
        <f t="shared" si="10"/>
        <v>1319</v>
      </c>
      <c r="AZ31" s="59"/>
      <c r="BA31" s="122">
        <f t="shared" si="11"/>
        <v>8</v>
      </c>
      <c r="BB31" s="121">
        <f t="shared" si="12"/>
        <v>11</v>
      </c>
      <c r="BC31" s="121">
        <f t="shared" si="13"/>
        <v>10</v>
      </c>
      <c r="BD31" s="101">
        <f t="shared" si="14"/>
        <v>9</v>
      </c>
      <c r="BE31" s="121">
        <f t="shared" si="15"/>
        <v>10</v>
      </c>
      <c r="BF31" s="121">
        <f t="shared" si="16"/>
        <v>12</v>
      </c>
      <c r="BG31" s="121">
        <f t="shared" si="17"/>
        <v>10</v>
      </c>
      <c r="BH31" s="121">
        <f t="shared" si="18"/>
        <v>11</v>
      </c>
      <c r="BI31" s="121">
        <f t="shared" si="19"/>
        <v>13</v>
      </c>
      <c r="BJ31" s="121">
        <f t="shared" si="20"/>
        <v>9</v>
      </c>
      <c r="BK31" s="121">
        <f t="shared" si="21"/>
        <v>9</v>
      </c>
      <c r="BL31" s="102">
        <f t="shared" si="31"/>
        <v>112</v>
      </c>
      <c r="BM31" s="101">
        <f t="shared" si="32"/>
        <v>8</v>
      </c>
      <c r="BN31" s="101">
        <f t="shared" si="33"/>
        <v>13</v>
      </c>
      <c r="BO31" s="103">
        <f t="shared" si="34"/>
        <v>91</v>
      </c>
      <c r="BQ31" s="168">
        <f t="shared" si="22"/>
        <v>27</v>
      </c>
      <c r="BR31" s="169">
        <f t="shared" si="23"/>
        <v>38</v>
      </c>
    </row>
    <row r="32" spans="1:70" ht="14.25">
      <c r="A32" s="104">
        <v>28</v>
      </c>
      <c r="B32" s="123" t="s">
        <v>351</v>
      </c>
      <c r="C32" s="123" t="s">
        <v>324</v>
      </c>
      <c r="D32" s="107"/>
      <c r="E32" s="105">
        <f t="shared" si="24"/>
        <v>1287.82</v>
      </c>
      <c r="F32" s="106">
        <f t="shared" si="25"/>
        <v>24.820000000000029</v>
      </c>
      <c r="G32" s="107">
        <v>1263</v>
      </c>
      <c r="H32" s="108"/>
      <c r="I32" s="109">
        <f t="shared" si="26"/>
        <v>-21.909090909090992</v>
      </c>
      <c r="J32" s="128">
        <v>18</v>
      </c>
      <c r="K32" s="167">
        <v>13</v>
      </c>
      <c r="L32" s="110">
        <v>11</v>
      </c>
      <c r="M32" s="111">
        <f t="shared" si="28"/>
        <v>1284.909090909091</v>
      </c>
      <c r="N32" s="109">
        <f t="shared" si="29"/>
        <v>126</v>
      </c>
      <c r="O32" s="112">
        <f t="shared" si="30"/>
        <v>102</v>
      </c>
      <c r="P32" s="113">
        <v>60</v>
      </c>
      <c r="Q32" s="114">
        <v>1</v>
      </c>
      <c r="R32" s="115">
        <v>11</v>
      </c>
      <c r="S32" s="116">
        <v>1</v>
      </c>
      <c r="T32" s="117">
        <v>44</v>
      </c>
      <c r="U32" s="118">
        <v>1</v>
      </c>
      <c r="V32" s="115">
        <v>45</v>
      </c>
      <c r="W32" s="118">
        <v>2</v>
      </c>
      <c r="X32" s="117">
        <v>17</v>
      </c>
      <c r="Y32" s="118">
        <v>0</v>
      </c>
      <c r="Z32" s="117">
        <v>37</v>
      </c>
      <c r="AA32" s="118">
        <v>2</v>
      </c>
      <c r="AB32" s="117">
        <v>30</v>
      </c>
      <c r="AC32" s="116">
        <v>1</v>
      </c>
      <c r="AD32" s="113">
        <v>1</v>
      </c>
      <c r="AE32" s="114">
        <v>1</v>
      </c>
      <c r="AF32" s="119">
        <v>21</v>
      </c>
      <c r="AG32" s="116">
        <v>2</v>
      </c>
      <c r="AH32" s="115">
        <v>8</v>
      </c>
      <c r="AI32" s="118">
        <v>2</v>
      </c>
      <c r="AJ32" s="115">
        <v>39</v>
      </c>
      <c r="AK32" s="118">
        <v>0</v>
      </c>
      <c r="AL32" s="176"/>
      <c r="AM32" s="175"/>
      <c r="AN32" s="176"/>
      <c r="AO32" s="120">
        <f t="shared" si="0"/>
        <v>1000</v>
      </c>
      <c r="AP32" s="101">
        <f t="shared" si="1"/>
        <v>1390</v>
      </c>
      <c r="AQ32" s="121">
        <f t="shared" si="2"/>
        <v>1183</v>
      </c>
      <c r="AR32" s="101">
        <f t="shared" si="3"/>
        <v>1169</v>
      </c>
      <c r="AS32" s="121">
        <f t="shared" si="4"/>
        <v>1350</v>
      </c>
      <c r="AT32" s="121">
        <f t="shared" si="5"/>
        <v>1213</v>
      </c>
      <c r="AU32" s="121">
        <f t="shared" si="6"/>
        <v>1256</v>
      </c>
      <c r="AV32" s="121">
        <f t="shared" si="7"/>
        <v>1597</v>
      </c>
      <c r="AW32" s="101">
        <f t="shared" si="8"/>
        <v>1319</v>
      </c>
      <c r="AX32" s="121">
        <f t="shared" si="9"/>
        <v>1445</v>
      </c>
      <c r="AY32" s="121">
        <f t="shared" si="10"/>
        <v>1212</v>
      </c>
      <c r="AZ32" s="59"/>
      <c r="BA32" s="122">
        <f t="shared" si="11"/>
        <v>9</v>
      </c>
      <c r="BB32" s="121">
        <f t="shared" si="12"/>
        <v>11</v>
      </c>
      <c r="BC32" s="121">
        <f t="shared" si="13"/>
        <v>10</v>
      </c>
      <c r="BD32" s="101">
        <f t="shared" si="14"/>
        <v>10</v>
      </c>
      <c r="BE32" s="121">
        <f t="shared" si="15"/>
        <v>13</v>
      </c>
      <c r="BF32" s="121">
        <f t="shared" si="16"/>
        <v>12</v>
      </c>
      <c r="BG32" s="121">
        <f t="shared" si="17"/>
        <v>13</v>
      </c>
      <c r="BH32" s="121">
        <f t="shared" si="18"/>
        <v>13</v>
      </c>
      <c r="BI32" s="121">
        <f t="shared" si="19"/>
        <v>9</v>
      </c>
      <c r="BJ32" s="121">
        <f t="shared" si="20"/>
        <v>11</v>
      </c>
      <c r="BK32" s="121">
        <f t="shared" si="21"/>
        <v>15</v>
      </c>
      <c r="BL32" s="102">
        <f t="shared" si="31"/>
        <v>126</v>
      </c>
      <c r="BM32" s="101">
        <f t="shared" si="32"/>
        <v>9</v>
      </c>
      <c r="BN32" s="101">
        <f t="shared" si="33"/>
        <v>15</v>
      </c>
      <c r="BO32" s="103">
        <f t="shared" si="34"/>
        <v>102</v>
      </c>
      <c r="BQ32" s="168">
        <f t="shared" si="22"/>
        <v>47</v>
      </c>
      <c r="BR32" s="169">
        <f t="shared" si="23"/>
        <v>17</v>
      </c>
    </row>
    <row r="33" spans="1:70" ht="14.25">
      <c r="A33" s="104">
        <v>29</v>
      </c>
      <c r="B33" s="123" t="s">
        <v>352</v>
      </c>
      <c r="C33" s="123" t="s">
        <v>71</v>
      </c>
      <c r="D33" s="107"/>
      <c r="E33" s="105">
        <f t="shared" si="24"/>
        <v>1239.68</v>
      </c>
      <c r="F33" s="106">
        <f t="shared" si="25"/>
        <v>-19.319999999999986</v>
      </c>
      <c r="G33" s="107">
        <v>1259</v>
      </c>
      <c r="H33" s="108"/>
      <c r="I33" s="109">
        <f t="shared" si="26"/>
        <v>42.36363636363626</v>
      </c>
      <c r="J33" s="128">
        <f t="shared" si="27"/>
        <v>42</v>
      </c>
      <c r="K33" s="167">
        <v>10</v>
      </c>
      <c r="L33" s="110">
        <v>11</v>
      </c>
      <c r="M33" s="111">
        <f t="shared" si="28"/>
        <v>1216.6363636363637</v>
      </c>
      <c r="N33" s="109">
        <f t="shared" si="29"/>
        <v>118</v>
      </c>
      <c r="O33" s="112">
        <f t="shared" si="30"/>
        <v>97</v>
      </c>
      <c r="P33" s="113">
        <v>61</v>
      </c>
      <c r="Q33" s="114">
        <v>0</v>
      </c>
      <c r="R33" s="115">
        <v>51</v>
      </c>
      <c r="S33" s="116">
        <v>2</v>
      </c>
      <c r="T33" s="117">
        <v>49</v>
      </c>
      <c r="U33" s="118">
        <v>0</v>
      </c>
      <c r="V33" s="115">
        <v>48</v>
      </c>
      <c r="W33" s="118">
        <v>2</v>
      </c>
      <c r="X33" s="117">
        <v>16</v>
      </c>
      <c r="Y33" s="118">
        <v>1</v>
      </c>
      <c r="Z33" s="117">
        <v>42</v>
      </c>
      <c r="AA33" s="118">
        <v>0</v>
      </c>
      <c r="AB33" s="117">
        <v>11</v>
      </c>
      <c r="AC33" s="116">
        <v>0</v>
      </c>
      <c r="AD33" s="113">
        <v>45</v>
      </c>
      <c r="AE33" s="114">
        <v>2</v>
      </c>
      <c r="AF33" s="119">
        <v>32</v>
      </c>
      <c r="AG33" s="116">
        <v>2</v>
      </c>
      <c r="AH33" s="115">
        <v>10</v>
      </c>
      <c r="AI33" s="118">
        <v>1</v>
      </c>
      <c r="AJ33" s="115">
        <v>19</v>
      </c>
      <c r="AK33" s="118">
        <v>0</v>
      </c>
      <c r="AL33" s="176"/>
      <c r="AM33" s="175"/>
      <c r="AN33" s="176"/>
      <c r="AO33" s="120">
        <f t="shared" si="0"/>
        <v>1000</v>
      </c>
      <c r="AP33" s="101">
        <f t="shared" si="1"/>
        <v>1065</v>
      </c>
      <c r="AQ33" s="121">
        <f t="shared" si="2"/>
        <v>1109</v>
      </c>
      <c r="AR33" s="101">
        <f t="shared" si="3"/>
        <v>1115</v>
      </c>
      <c r="AS33" s="121">
        <f t="shared" si="4"/>
        <v>1359</v>
      </c>
      <c r="AT33" s="121">
        <f t="shared" si="5"/>
        <v>1192</v>
      </c>
      <c r="AU33" s="121">
        <f t="shared" si="6"/>
        <v>1390</v>
      </c>
      <c r="AV33" s="121">
        <f t="shared" si="7"/>
        <v>1169</v>
      </c>
      <c r="AW33" s="101">
        <f t="shared" si="8"/>
        <v>1247</v>
      </c>
      <c r="AX33" s="121">
        <f t="shared" si="9"/>
        <v>1392</v>
      </c>
      <c r="AY33" s="121">
        <f t="shared" si="10"/>
        <v>1345</v>
      </c>
      <c r="AZ33" s="59"/>
      <c r="BA33" s="122">
        <f t="shared" si="11"/>
        <v>11</v>
      </c>
      <c r="BB33" s="121">
        <f t="shared" si="12"/>
        <v>8</v>
      </c>
      <c r="BC33" s="121">
        <f t="shared" si="13"/>
        <v>11</v>
      </c>
      <c r="BD33" s="101">
        <f t="shared" si="14"/>
        <v>13</v>
      </c>
      <c r="BE33" s="121">
        <f t="shared" si="15"/>
        <v>13</v>
      </c>
      <c r="BF33" s="121">
        <f t="shared" si="16"/>
        <v>11</v>
      </c>
      <c r="BG33" s="121">
        <f t="shared" si="17"/>
        <v>11</v>
      </c>
      <c r="BH33" s="121">
        <f t="shared" si="18"/>
        <v>10</v>
      </c>
      <c r="BI33" s="121">
        <f t="shared" si="19"/>
        <v>8</v>
      </c>
      <c r="BJ33" s="121">
        <f t="shared" si="20"/>
        <v>10</v>
      </c>
      <c r="BK33" s="121">
        <f t="shared" si="21"/>
        <v>12</v>
      </c>
      <c r="BL33" s="102">
        <f t="shared" si="31"/>
        <v>118</v>
      </c>
      <c r="BM33" s="101">
        <f t="shared" si="32"/>
        <v>8</v>
      </c>
      <c r="BN33" s="101">
        <f t="shared" si="33"/>
        <v>13</v>
      </c>
      <c r="BO33" s="103">
        <f t="shared" si="34"/>
        <v>97</v>
      </c>
      <c r="BQ33" s="168">
        <f t="shared" si="22"/>
        <v>23</v>
      </c>
      <c r="BR33" s="169">
        <f t="shared" si="23"/>
        <v>42</v>
      </c>
    </row>
    <row r="34" spans="1:70" ht="14.25">
      <c r="A34" s="104">
        <v>30</v>
      </c>
      <c r="B34" s="123" t="s">
        <v>353</v>
      </c>
      <c r="C34" s="123" t="s">
        <v>230</v>
      </c>
      <c r="D34" s="107"/>
      <c r="E34" s="105">
        <f t="shared" si="24"/>
        <v>1282.26</v>
      </c>
      <c r="F34" s="106">
        <f t="shared" si="25"/>
        <v>26.260000000000012</v>
      </c>
      <c r="G34" s="107">
        <v>1256</v>
      </c>
      <c r="H34" s="108"/>
      <c r="I34" s="109">
        <f t="shared" si="26"/>
        <v>-28.454545454545496</v>
      </c>
      <c r="J34" s="128">
        <f t="shared" si="27"/>
        <v>14</v>
      </c>
      <c r="K34" s="167">
        <v>13</v>
      </c>
      <c r="L34" s="110">
        <v>11</v>
      </c>
      <c r="M34" s="111">
        <f t="shared" si="28"/>
        <v>1284.4545454545455</v>
      </c>
      <c r="N34" s="109">
        <f t="shared" si="29"/>
        <v>134</v>
      </c>
      <c r="O34" s="112">
        <f t="shared" si="30"/>
        <v>113</v>
      </c>
      <c r="P34" s="113">
        <v>62</v>
      </c>
      <c r="Q34" s="114">
        <v>2</v>
      </c>
      <c r="R34" s="115">
        <v>7</v>
      </c>
      <c r="S34" s="116">
        <v>0</v>
      </c>
      <c r="T34" s="117">
        <v>46</v>
      </c>
      <c r="U34" s="118">
        <v>2</v>
      </c>
      <c r="V34" s="115">
        <v>49</v>
      </c>
      <c r="W34" s="118">
        <v>2</v>
      </c>
      <c r="X34" s="117">
        <v>15</v>
      </c>
      <c r="Y34" s="118">
        <v>0</v>
      </c>
      <c r="Z34" s="117">
        <v>26</v>
      </c>
      <c r="AA34" s="118">
        <v>2</v>
      </c>
      <c r="AB34" s="117">
        <v>28</v>
      </c>
      <c r="AC34" s="116">
        <v>1</v>
      </c>
      <c r="AD34" s="113">
        <v>19</v>
      </c>
      <c r="AE34" s="114">
        <v>1</v>
      </c>
      <c r="AF34" s="119">
        <v>9</v>
      </c>
      <c r="AG34" s="116">
        <v>1</v>
      </c>
      <c r="AH34" s="115">
        <v>18</v>
      </c>
      <c r="AI34" s="118">
        <v>1</v>
      </c>
      <c r="AJ34" s="115">
        <v>14</v>
      </c>
      <c r="AK34" s="118">
        <v>1</v>
      </c>
      <c r="AL34" s="176"/>
      <c r="AM34" s="175"/>
      <c r="AN34" s="176"/>
      <c r="AO34" s="120">
        <f t="shared" si="0"/>
        <v>1000</v>
      </c>
      <c r="AP34" s="101">
        <f t="shared" si="1"/>
        <v>1470</v>
      </c>
      <c r="AQ34" s="121">
        <f t="shared" si="2"/>
        <v>1132</v>
      </c>
      <c r="AR34" s="101">
        <f t="shared" si="3"/>
        <v>1109</v>
      </c>
      <c r="AS34" s="121">
        <f t="shared" si="4"/>
        <v>1370</v>
      </c>
      <c r="AT34" s="121">
        <f t="shared" si="5"/>
        <v>1297</v>
      </c>
      <c r="AU34" s="121">
        <f t="shared" si="6"/>
        <v>1263</v>
      </c>
      <c r="AV34" s="121">
        <f t="shared" si="7"/>
        <v>1345</v>
      </c>
      <c r="AW34" s="101">
        <f t="shared" si="8"/>
        <v>1421</v>
      </c>
      <c r="AX34" s="121">
        <f t="shared" si="9"/>
        <v>1349</v>
      </c>
      <c r="AY34" s="121">
        <f t="shared" si="10"/>
        <v>1373</v>
      </c>
      <c r="AZ34" s="59"/>
      <c r="BA34" s="122">
        <f t="shared" si="11"/>
        <v>6</v>
      </c>
      <c r="BB34" s="121">
        <f t="shared" si="12"/>
        <v>15</v>
      </c>
      <c r="BC34" s="121">
        <f t="shared" si="13"/>
        <v>7</v>
      </c>
      <c r="BD34" s="101">
        <f t="shared" si="14"/>
        <v>11</v>
      </c>
      <c r="BE34" s="121">
        <f t="shared" si="15"/>
        <v>15</v>
      </c>
      <c r="BF34" s="121">
        <f t="shared" si="16"/>
        <v>13</v>
      </c>
      <c r="BG34" s="121">
        <f t="shared" si="17"/>
        <v>13</v>
      </c>
      <c r="BH34" s="121">
        <f t="shared" si="18"/>
        <v>12</v>
      </c>
      <c r="BI34" s="121">
        <f t="shared" si="19"/>
        <v>15</v>
      </c>
      <c r="BJ34" s="121">
        <f t="shared" si="20"/>
        <v>14</v>
      </c>
      <c r="BK34" s="121">
        <f t="shared" si="21"/>
        <v>13</v>
      </c>
      <c r="BL34" s="102">
        <f t="shared" si="31"/>
        <v>134</v>
      </c>
      <c r="BM34" s="101">
        <f t="shared" si="32"/>
        <v>6</v>
      </c>
      <c r="BN34" s="101">
        <f t="shared" si="33"/>
        <v>15</v>
      </c>
      <c r="BO34" s="103">
        <f t="shared" si="34"/>
        <v>113</v>
      </c>
      <c r="BQ34" s="168">
        <f t="shared" si="22"/>
        <v>51</v>
      </c>
      <c r="BR34" s="169">
        <f t="shared" si="23"/>
        <v>14</v>
      </c>
    </row>
    <row r="35" spans="1:70" ht="14.25">
      <c r="A35" s="104">
        <v>31</v>
      </c>
      <c r="B35" s="123" t="s">
        <v>354</v>
      </c>
      <c r="C35" s="123" t="s">
        <v>233</v>
      </c>
      <c r="D35" s="171"/>
      <c r="E35" s="105">
        <f t="shared" si="24"/>
        <v>1203</v>
      </c>
      <c r="F35" s="106">
        <f t="shared" si="25"/>
        <v>-53.000000000000007</v>
      </c>
      <c r="G35" s="109">
        <v>1256</v>
      </c>
      <c r="H35" s="108"/>
      <c r="I35" s="109">
        <f t="shared" si="26"/>
        <v>162.36363636363626</v>
      </c>
      <c r="J35" s="128">
        <f t="shared" si="27"/>
        <v>52</v>
      </c>
      <c r="K35" s="167">
        <v>9</v>
      </c>
      <c r="L35" s="110">
        <v>11</v>
      </c>
      <c r="M35" s="111">
        <f t="shared" si="28"/>
        <v>1093.6363636363637</v>
      </c>
      <c r="N35" s="109">
        <f t="shared" si="29"/>
        <v>91</v>
      </c>
      <c r="O35" s="112">
        <f t="shared" si="30"/>
        <v>75</v>
      </c>
      <c r="P35" s="113">
        <v>63</v>
      </c>
      <c r="Q35" s="114">
        <v>0</v>
      </c>
      <c r="R35" s="115">
        <v>53</v>
      </c>
      <c r="S35" s="116">
        <v>2</v>
      </c>
      <c r="T35" s="117">
        <v>59</v>
      </c>
      <c r="U35" s="118">
        <v>0</v>
      </c>
      <c r="V35" s="115">
        <v>46</v>
      </c>
      <c r="W35" s="118">
        <v>1</v>
      </c>
      <c r="X35" s="117">
        <v>11</v>
      </c>
      <c r="Y35" s="118">
        <v>0</v>
      </c>
      <c r="Z35" s="117">
        <v>45</v>
      </c>
      <c r="AA35" s="118">
        <v>0</v>
      </c>
      <c r="AB35" s="117">
        <v>58</v>
      </c>
      <c r="AC35" s="116">
        <v>1</v>
      </c>
      <c r="AD35" s="113">
        <v>60</v>
      </c>
      <c r="AE35" s="114">
        <v>1</v>
      </c>
      <c r="AF35" s="119">
        <v>47</v>
      </c>
      <c r="AG35" s="116">
        <v>2</v>
      </c>
      <c r="AH35" s="115">
        <v>49</v>
      </c>
      <c r="AI35" s="118">
        <v>0</v>
      </c>
      <c r="AJ35" s="115">
        <v>50</v>
      </c>
      <c r="AK35" s="118">
        <v>2</v>
      </c>
      <c r="AL35" s="176"/>
      <c r="AM35" s="175"/>
      <c r="AN35" s="176"/>
      <c r="AO35" s="120">
        <f t="shared" si="0"/>
        <v>1000</v>
      </c>
      <c r="AP35" s="101">
        <f t="shared" si="1"/>
        <v>1027</v>
      </c>
      <c r="AQ35" s="121">
        <f t="shared" si="2"/>
        <v>1000</v>
      </c>
      <c r="AR35" s="101">
        <f t="shared" si="3"/>
        <v>1132</v>
      </c>
      <c r="AS35" s="121">
        <f t="shared" si="4"/>
        <v>1390</v>
      </c>
      <c r="AT35" s="121">
        <f t="shared" si="5"/>
        <v>1169</v>
      </c>
      <c r="AU35" s="121">
        <f t="shared" si="6"/>
        <v>1000</v>
      </c>
      <c r="AV35" s="121">
        <f t="shared" si="7"/>
        <v>1000</v>
      </c>
      <c r="AW35" s="101">
        <f t="shared" si="8"/>
        <v>1132</v>
      </c>
      <c r="AX35" s="121">
        <f t="shared" si="9"/>
        <v>1109</v>
      </c>
      <c r="AY35" s="121">
        <f t="shared" si="10"/>
        <v>1071</v>
      </c>
      <c r="AZ35" s="59"/>
      <c r="BA35" s="122">
        <f t="shared" si="11"/>
        <v>9</v>
      </c>
      <c r="BB35" s="121">
        <f t="shared" si="12"/>
        <v>6</v>
      </c>
      <c r="BC35" s="121">
        <f t="shared" si="13"/>
        <v>8</v>
      </c>
      <c r="BD35" s="101">
        <f t="shared" si="14"/>
        <v>7</v>
      </c>
      <c r="BE35" s="121">
        <f t="shared" si="15"/>
        <v>11</v>
      </c>
      <c r="BF35" s="121">
        <f t="shared" si="16"/>
        <v>10</v>
      </c>
      <c r="BG35" s="121">
        <f t="shared" si="17"/>
        <v>5</v>
      </c>
      <c r="BH35" s="121">
        <f t="shared" si="18"/>
        <v>9</v>
      </c>
      <c r="BI35" s="121">
        <f t="shared" si="19"/>
        <v>7</v>
      </c>
      <c r="BJ35" s="121">
        <f t="shared" si="20"/>
        <v>11</v>
      </c>
      <c r="BK35" s="121">
        <f t="shared" si="21"/>
        <v>8</v>
      </c>
      <c r="BL35" s="102">
        <f t="shared" si="31"/>
        <v>91</v>
      </c>
      <c r="BM35" s="101">
        <f t="shared" si="32"/>
        <v>5</v>
      </c>
      <c r="BN35" s="101">
        <f t="shared" si="33"/>
        <v>11</v>
      </c>
      <c r="BO35" s="103">
        <f t="shared" si="34"/>
        <v>75</v>
      </c>
      <c r="BQ35" s="168">
        <f t="shared" si="22"/>
        <v>13</v>
      </c>
      <c r="BR35" s="169">
        <f t="shared" si="23"/>
        <v>52</v>
      </c>
    </row>
    <row r="36" spans="1:70" ht="14.25">
      <c r="A36" s="104">
        <v>32</v>
      </c>
      <c r="B36" s="123" t="s">
        <v>355</v>
      </c>
      <c r="C36" s="123" t="s">
        <v>295</v>
      </c>
      <c r="D36" s="171"/>
      <c r="E36" s="105">
        <f t="shared" si="24"/>
        <v>1196.3599999999999</v>
      </c>
      <c r="F36" s="106">
        <f t="shared" si="25"/>
        <v>-50.64</v>
      </c>
      <c r="G36" s="109">
        <v>1247</v>
      </c>
      <c r="H36" s="108"/>
      <c r="I36" s="109">
        <f t="shared" si="26"/>
        <v>93.818181818181756</v>
      </c>
      <c r="J36" s="128">
        <f t="shared" si="27"/>
        <v>54</v>
      </c>
      <c r="K36" s="167">
        <v>8</v>
      </c>
      <c r="L36" s="110">
        <v>11</v>
      </c>
      <c r="M36" s="111">
        <f t="shared" si="28"/>
        <v>1153.1818181818182</v>
      </c>
      <c r="N36" s="109">
        <f t="shared" si="29"/>
        <v>111</v>
      </c>
      <c r="O36" s="112">
        <f t="shared" si="30"/>
        <v>92</v>
      </c>
      <c r="P36" s="113">
        <v>64</v>
      </c>
      <c r="Q36" s="114">
        <v>0</v>
      </c>
      <c r="R36" s="115">
        <v>48</v>
      </c>
      <c r="S36" s="116">
        <v>2</v>
      </c>
      <c r="T36" s="117">
        <v>50</v>
      </c>
      <c r="U36" s="118">
        <v>2</v>
      </c>
      <c r="V36" s="115">
        <v>1</v>
      </c>
      <c r="W36" s="118">
        <v>0</v>
      </c>
      <c r="X36" s="117">
        <v>49</v>
      </c>
      <c r="Y36" s="118">
        <v>0</v>
      </c>
      <c r="Z36" s="117">
        <v>46</v>
      </c>
      <c r="AA36" s="118">
        <v>0</v>
      </c>
      <c r="AB36" s="117">
        <v>53</v>
      </c>
      <c r="AC36" s="116">
        <v>2</v>
      </c>
      <c r="AD36" s="113">
        <v>41</v>
      </c>
      <c r="AE36" s="114">
        <v>1</v>
      </c>
      <c r="AF36" s="119">
        <v>29</v>
      </c>
      <c r="AG36" s="116">
        <v>0</v>
      </c>
      <c r="AH36" s="115">
        <v>45</v>
      </c>
      <c r="AI36" s="118">
        <v>1</v>
      </c>
      <c r="AJ36" s="115">
        <v>54</v>
      </c>
      <c r="AK36" s="118">
        <v>0</v>
      </c>
      <c r="AL36" s="176"/>
      <c r="AM36" s="175"/>
      <c r="AN36" s="176"/>
      <c r="AO36" s="120">
        <f t="shared" si="0"/>
        <v>1000</v>
      </c>
      <c r="AP36" s="101">
        <f t="shared" si="1"/>
        <v>1115</v>
      </c>
      <c r="AQ36" s="121">
        <f t="shared" si="2"/>
        <v>1071</v>
      </c>
      <c r="AR36" s="101">
        <f t="shared" si="3"/>
        <v>1597</v>
      </c>
      <c r="AS36" s="121">
        <f t="shared" si="4"/>
        <v>1109</v>
      </c>
      <c r="AT36" s="121">
        <f t="shared" si="5"/>
        <v>1132</v>
      </c>
      <c r="AU36" s="121">
        <f t="shared" si="6"/>
        <v>1027</v>
      </c>
      <c r="AV36" s="121">
        <f t="shared" si="7"/>
        <v>1201</v>
      </c>
      <c r="AW36" s="101">
        <f t="shared" si="8"/>
        <v>1259</v>
      </c>
      <c r="AX36" s="121">
        <f t="shared" si="9"/>
        <v>1169</v>
      </c>
      <c r="AY36" s="121">
        <f t="shared" si="10"/>
        <v>1005</v>
      </c>
      <c r="AZ36" s="59"/>
      <c r="BA36" s="122">
        <f t="shared" si="11"/>
        <v>12</v>
      </c>
      <c r="BB36" s="121">
        <f t="shared" si="12"/>
        <v>13</v>
      </c>
      <c r="BC36" s="121">
        <f t="shared" si="13"/>
        <v>8</v>
      </c>
      <c r="BD36" s="101">
        <f t="shared" si="14"/>
        <v>13</v>
      </c>
      <c r="BE36" s="121">
        <f t="shared" si="15"/>
        <v>11</v>
      </c>
      <c r="BF36" s="121">
        <f t="shared" si="16"/>
        <v>7</v>
      </c>
      <c r="BG36" s="121">
        <f t="shared" si="17"/>
        <v>6</v>
      </c>
      <c r="BH36" s="121">
        <f t="shared" si="18"/>
        <v>11</v>
      </c>
      <c r="BI36" s="121">
        <f t="shared" si="19"/>
        <v>10</v>
      </c>
      <c r="BJ36" s="121">
        <f t="shared" si="20"/>
        <v>10</v>
      </c>
      <c r="BK36" s="121">
        <f t="shared" si="21"/>
        <v>10</v>
      </c>
      <c r="BL36" s="102">
        <f t="shared" si="31"/>
        <v>111</v>
      </c>
      <c r="BM36" s="101">
        <f t="shared" si="32"/>
        <v>6</v>
      </c>
      <c r="BN36" s="101">
        <f t="shared" si="33"/>
        <v>13</v>
      </c>
      <c r="BO36" s="103">
        <f t="shared" si="34"/>
        <v>92</v>
      </c>
      <c r="BQ36" s="168">
        <f t="shared" si="22"/>
        <v>11</v>
      </c>
      <c r="BR36" s="169">
        <f t="shared" si="23"/>
        <v>54</v>
      </c>
    </row>
    <row r="37" spans="1:70" ht="14.25">
      <c r="A37" s="104">
        <v>33</v>
      </c>
      <c r="B37" s="123" t="s">
        <v>198</v>
      </c>
      <c r="C37" s="107" t="s">
        <v>341</v>
      </c>
      <c r="D37" s="171"/>
      <c r="E37" s="105">
        <f t="shared" si="24"/>
        <v>1234.5999999999999</v>
      </c>
      <c r="F37" s="106">
        <f t="shared" si="25"/>
        <v>-6.4000000000000234</v>
      </c>
      <c r="G37" s="109">
        <v>1241</v>
      </c>
      <c r="H37" s="108"/>
      <c r="I37" s="109">
        <f t="shared" si="26"/>
        <v>-16.36363636363626</v>
      </c>
      <c r="J37" s="128">
        <f t="shared" si="27"/>
        <v>41</v>
      </c>
      <c r="K37" s="167">
        <v>10</v>
      </c>
      <c r="L37" s="110">
        <v>11</v>
      </c>
      <c r="M37" s="111">
        <f t="shared" si="28"/>
        <v>1257.3636363636363</v>
      </c>
      <c r="N37" s="109">
        <f t="shared" si="29"/>
        <v>125</v>
      </c>
      <c r="O37" s="112">
        <f t="shared" si="30"/>
        <v>104</v>
      </c>
      <c r="P37" s="113">
        <v>1</v>
      </c>
      <c r="Q37" s="114">
        <v>0</v>
      </c>
      <c r="R37" s="115">
        <v>52</v>
      </c>
      <c r="S37" s="116">
        <v>2</v>
      </c>
      <c r="T37" s="117">
        <v>64</v>
      </c>
      <c r="U37" s="118">
        <v>2</v>
      </c>
      <c r="V37" s="115">
        <v>63</v>
      </c>
      <c r="W37" s="118">
        <v>1</v>
      </c>
      <c r="X37" s="117">
        <v>61</v>
      </c>
      <c r="Y37" s="118">
        <v>2</v>
      </c>
      <c r="Z37" s="117">
        <v>6</v>
      </c>
      <c r="AA37" s="118">
        <v>0</v>
      </c>
      <c r="AB37" s="117">
        <v>16</v>
      </c>
      <c r="AC37" s="116">
        <v>1</v>
      </c>
      <c r="AD37" s="113">
        <v>26</v>
      </c>
      <c r="AE37" s="114">
        <v>1</v>
      </c>
      <c r="AF37" s="119">
        <v>8</v>
      </c>
      <c r="AG37" s="116">
        <v>0</v>
      </c>
      <c r="AH37" s="115">
        <v>12</v>
      </c>
      <c r="AI37" s="118">
        <v>0</v>
      </c>
      <c r="AJ37" s="115">
        <v>34</v>
      </c>
      <c r="AK37" s="118">
        <v>1</v>
      </c>
      <c r="AL37" s="176"/>
      <c r="AM37" s="175"/>
      <c r="AN37" s="176"/>
      <c r="AO37" s="120">
        <f t="shared" si="0"/>
        <v>1597</v>
      </c>
      <c r="AP37" s="101">
        <f t="shared" si="1"/>
        <v>1041</v>
      </c>
      <c r="AQ37" s="121">
        <f t="shared" si="2"/>
        <v>1000</v>
      </c>
      <c r="AR37" s="101">
        <f t="shared" si="3"/>
        <v>1000</v>
      </c>
      <c r="AS37" s="121">
        <f t="shared" si="4"/>
        <v>1000</v>
      </c>
      <c r="AT37" s="121">
        <f t="shared" si="5"/>
        <v>1494</v>
      </c>
      <c r="AU37" s="121">
        <f t="shared" si="6"/>
        <v>1359</v>
      </c>
      <c r="AV37" s="121">
        <f t="shared" si="7"/>
        <v>1297</v>
      </c>
      <c r="AW37" s="101">
        <f t="shared" si="8"/>
        <v>1445</v>
      </c>
      <c r="AX37" s="121">
        <f t="shared" si="9"/>
        <v>1380</v>
      </c>
      <c r="AY37" s="121">
        <f t="shared" si="10"/>
        <v>1218</v>
      </c>
      <c r="AZ37" s="59"/>
      <c r="BA37" s="122">
        <f t="shared" si="11"/>
        <v>13</v>
      </c>
      <c r="BB37" s="121">
        <f t="shared" si="12"/>
        <v>8</v>
      </c>
      <c r="BC37" s="121">
        <f t="shared" si="13"/>
        <v>12</v>
      </c>
      <c r="BD37" s="101">
        <f t="shared" si="14"/>
        <v>9</v>
      </c>
      <c r="BE37" s="121">
        <f t="shared" si="15"/>
        <v>11</v>
      </c>
      <c r="BF37" s="121">
        <f t="shared" si="16"/>
        <v>13</v>
      </c>
      <c r="BG37" s="121">
        <f t="shared" si="17"/>
        <v>13</v>
      </c>
      <c r="BH37" s="121">
        <f t="shared" si="18"/>
        <v>13</v>
      </c>
      <c r="BI37" s="121">
        <f t="shared" si="19"/>
        <v>11</v>
      </c>
      <c r="BJ37" s="121">
        <f t="shared" si="20"/>
        <v>12</v>
      </c>
      <c r="BK37" s="121">
        <f t="shared" si="21"/>
        <v>10</v>
      </c>
      <c r="BL37" s="102">
        <f t="shared" si="31"/>
        <v>125</v>
      </c>
      <c r="BM37" s="101">
        <f t="shared" si="32"/>
        <v>8</v>
      </c>
      <c r="BN37" s="101">
        <f t="shared" si="33"/>
        <v>13</v>
      </c>
      <c r="BO37" s="103">
        <f t="shared" si="34"/>
        <v>104</v>
      </c>
      <c r="BQ37" s="168">
        <f t="shared" si="22"/>
        <v>24</v>
      </c>
      <c r="BR37" s="169">
        <f t="shared" si="23"/>
        <v>41</v>
      </c>
    </row>
    <row r="38" spans="1:70" ht="14.25">
      <c r="A38" s="104">
        <v>34</v>
      </c>
      <c r="B38" s="123" t="s">
        <v>96</v>
      </c>
      <c r="C38" s="123" t="s">
        <v>107</v>
      </c>
      <c r="D38" s="171"/>
      <c r="E38" s="105">
        <f t="shared" si="24"/>
        <v>1201.0999999999999</v>
      </c>
      <c r="F38" s="106">
        <f t="shared" si="25"/>
        <v>-16.899999999999977</v>
      </c>
      <c r="G38" s="109">
        <v>1218</v>
      </c>
      <c r="H38" s="108"/>
      <c r="I38" s="109">
        <f t="shared" si="26"/>
        <v>31.36363636363626</v>
      </c>
      <c r="J38" s="128">
        <f t="shared" si="27"/>
        <v>45</v>
      </c>
      <c r="K38" s="167">
        <v>10</v>
      </c>
      <c r="L38" s="110">
        <v>11</v>
      </c>
      <c r="M38" s="111">
        <f t="shared" si="28"/>
        <v>1186.6363636363637</v>
      </c>
      <c r="N38" s="109">
        <f t="shared" si="29"/>
        <v>113</v>
      </c>
      <c r="O38" s="112">
        <f t="shared" si="30"/>
        <v>92</v>
      </c>
      <c r="P38" s="113">
        <v>2</v>
      </c>
      <c r="Q38" s="114">
        <v>0</v>
      </c>
      <c r="R38" s="115">
        <v>55</v>
      </c>
      <c r="S38" s="116">
        <v>2</v>
      </c>
      <c r="T38" s="117">
        <v>63</v>
      </c>
      <c r="U38" s="118">
        <v>0</v>
      </c>
      <c r="V38" s="115">
        <v>38</v>
      </c>
      <c r="W38" s="118">
        <v>0</v>
      </c>
      <c r="X38" s="117">
        <v>47</v>
      </c>
      <c r="Y38" s="118">
        <v>2</v>
      </c>
      <c r="Z38" s="117">
        <v>40</v>
      </c>
      <c r="AA38" s="118">
        <v>0</v>
      </c>
      <c r="AB38" s="117">
        <v>44</v>
      </c>
      <c r="AC38" s="116">
        <v>2</v>
      </c>
      <c r="AD38" s="113">
        <v>49</v>
      </c>
      <c r="AE38" s="114">
        <v>1</v>
      </c>
      <c r="AF38" s="119">
        <v>13</v>
      </c>
      <c r="AG38" s="116">
        <v>0</v>
      </c>
      <c r="AH38" s="115">
        <v>60</v>
      </c>
      <c r="AI38" s="118">
        <v>2</v>
      </c>
      <c r="AJ38" s="115">
        <v>33</v>
      </c>
      <c r="AK38" s="118">
        <v>1</v>
      </c>
      <c r="AL38" s="176"/>
      <c r="AM38" s="175"/>
      <c r="AN38" s="176"/>
      <c r="AO38" s="120">
        <f t="shared" si="0"/>
        <v>1597</v>
      </c>
      <c r="AP38" s="101">
        <f t="shared" si="1"/>
        <v>1000</v>
      </c>
      <c r="AQ38" s="121">
        <f t="shared" si="2"/>
        <v>1000</v>
      </c>
      <c r="AR38" s="101">
        <f t="shared" si="3"/>
        <v>1213</v>
      </c>
      <c r="AS38" s="121">
        <f t="shared" si="4"/>
        <v>1132</v>
      </c>
      <c r="AT38" s="121">
        <f t="shared" si="5"/>
        <v>1202</v>
      </c>
      <c r="AU38" s="121">
        <f t="shared" si="6"/>
        <v>1183</v>
      </c>
      <c r="AV38" s="121">
        <f t="shared" si="7"/>
        <v>1109</v>
      </c>
      <c r="AW38" s="101">
        <f t="shared" si="8"/>
        <v>1376</v>
      </c>
      <c r="AX38" s="121">
        <f t="shared" si="9"/>
        <v>1000</v>
      </c>
      <c r="AY38" s="121">
        <f t="shared" si="10"/>
        <v>1241</v>
      </c>
      <c r="AZ38" s="59"/>
      <c r="BA38" s="122">
        <f t="shared" si="11"/>
        <v>17</v>
      </c>
      <c r="BB38" s="121">
        <f t="shared" si="12"/>
        <v>4</v>
      </c>
      <c r="BC38" s="121">
        <f t="shared" si="13"/>
        <v>9</v>
      </c>
      <c r="BD38" s="101">
        <f t="shared" si="14"/>
        <v>13</v>
      </c>
      <c r="BE38" s="121">
        <f t="shared" si="15"/>
        <v>7</v>
      </c>
      <c r="BF38" s="121">
        <f t="shared" si="16"/>
        <v>12</v>
      </c>
      <c r="BG38" s="121">
        <f t="shared" si="17"/>
        <v>10</v>
      </c>
      <c r="BH38" s="121">
        <f t="shared" si="18"/>
        <v>11</v>
      </c>
      <c r="BI38" s="121">
        <f t="shared" si="19"/>
        <v>11</v>
      </c>
      <c r="BJ38" s="121">
        <f t="shared" si="20"/>
        <v>9</v>
      </c>
      <c r="BK38" s="121">
        <f t="shared" si="21"/>
        <v>10</v>
      </c>
      <c r="BL38" s="102">
        <f t="shared" si="31"/>
        <v>113</v>
      </c>
      <c r="BM38" s="101">
        <f t="shared" si="32"/>
        <v>4</v>
      </c>
      <c r="BN38" s="101">
        <f t="shared" si="33"/>
        <v>17</v>
      </c>
      <c r="BO38" s="103">
        <f t="shared" si="34"/>
        <v>92</v>
      </c>
      <c r="BQ38" s="168">
        <f t="shared" si="22"/>
        <v>20</v>
      </c>
      <c r="BR38" s="169">
        <f t="shared" si="23"/>
        <v>45</v>
      </c>
    </row>
    <row r="39" spans="1:70" ht="14.25">
      <c r="A39" s="104">
        <v>35</v>
      </c>
      <c r="B39" s="123" t="s">
        <v>356</v>
      </c>
      <c r="C39" s="123" t="s">
        <v>63</v>
      </c>
      <c r="D39" s="171"/>
      <c r="E39" s="105">
        <f t="shared" si="24"/>
        <v>1249.3600000000001</v>
      </c>
      <c r="F39" s="106">
        <f t="shared" si="25"/>
        <v>34.360000000000014</v>
      </c>
      <c r="G39" s="109">
        <v>1215</v>
      </c>
      <c r="H39" s="108"/>
      <c r="I39" s="109">
        <f t="shared" si="26"/>
        <v>-110.72727272727275</v>
      </c>
      <c r="J39" s="128">
        <f t="shared" si="27"/>
        <v>26</v>
      </c>
      <c r="K39" s="167">
        <v>12</v>
      </c>
      <c r="L39" s="110">
        <v>11</v>
      </c>
      <c r="M39" s="111">
        <f t="shared" si="28"/>
        <v>1325.7272727272727</v>
      </c>
      <c r="N39" s="109">
        <f t="shared" si="29"/>
        <v>123</v>
      </c>
      <c r="O39" s="112">
        <f t="shared" si="30"/>
        <v>100</v>
      </c>
      <c r="P39" s="113">
        <v>3</v>
      </c>
      <c r="Q39" s="114">
        <v>0</v>
      </c>
      <c r="R39" s="115">
        <v>54</v>
      </c>
      <c r="S39" s="116">
        <v>2</v>
      </c>
      <c r="T39" s="117">
        <v>8</v>
      </c>
      <c r="U39" s="118">
        <v>1</v>
      </c>
      <c r="V39" s="115">
        <v>10</v>
      </c>
      <c r="W39" s="118">
        <v>0</v>
      </c>
      <c r="X39" s="117">
        <v>46</v>
      </c>
      <c r="Y39" s="118">
        <v>1</v>
      </c>
      <c r="Z39" s="117">
        <v>27</v>
      </c>
      <c r="AA39" s="118">
        <v>1</v>
      </c>
      <c r="AB39" s="117">
        <v>13</v>
      </c>
      <c r="AC39" s="116">
        <v>2</v>
      </c>
      <c r="AD39" s="113">
        <v>23</v>
      </c>
      <c r="AE39" s="114">
        <v>1</v>
      </c>
      <c r="AF39" s="119">
        <v>11</v>
      </c>
      <c r="AG39" s="116">
        <v>2</v>
      </c>
      <c r="AH39" s="115">
        <v>42</v>
      </c>
      <c r="AI39" s="118">
        <v>2</v>
      </c>
      <c r="AJ39" s="115">
        <v>7</v>
      </c>
      <c r="AK39" s="118">
        <v>0</v>
      </c>
      <c r="AL39" s="176"/>
      <c r="AM39" s="175"/>
      <c r="AN39" s="176"/>
      <c r="AO39" s="120">
        <f t="shared" si="0"/>
        <v>1580</v>
      </c>
      <c r="AP39" s="101">
        <f t="shared" si="1"/>
        <v>1005</v>
      </c>
      <c r="AQ39" s="121">
        <f t="shared" si="2"/>
        <v>1445</v>
      </c>
      <c r="AR39" s="101">
        <f t="shared" si="3"/>
        <v>1392</v>
      </c>
      <c r="AS39" s="121">
        <f t="shared" si="4"/>
        <v>1132</v>
      </c>
      <c r="AT39" s="121">
        <f t="shared" si="5"/>
        <v>1293</v>
      </c>
      <c r="AU39" s="121">
        <f t="shared" si="6"/>
        <v>1376</v>
      </c>
      <c r="AV39" s="121">
        <f t="shared" si="7"/>
        <v>1308</v>
      </c>
      <c r="AW39" s="101">
        <f t="shared" si="8"/>
        <v>1390</v>
      </c>
      <c r="AX39" s="121">
        <f t="shared" si="9"/>
        <v>1192</v>
      </c>
      <c r="AY39" s="121">
        <f t="shared" si="10"/>
        <v>1470</v>
      </c>
      <c r="AZ39" s="59"/>
      <c r="BA39" s="122">
        <f t="shared" si="11"/>
        <v>16</v>
      </c>
      <c r="BB39" s="121">
        <f t="shared" si="12"/>
        <v>10</v>
      </c>
      <c r="BC39" s="121">
        <f t="shared" si="13"/>
        <v>11</v>
      </c>
      <c r="BD39" s="101">
        <f t="shared" si="14"/>
        <v>10</v>
      </c>
      <c r="BE39" s="121">
        <f t="shared" si="15"/>
        <v>7</v>
      </c>
      <c r="BF39" s="121">
        <f t="shared" si="16"/>
        <v>11</v>
      </c>
      <c r="BG39" s="121">
        <f t="shared" si="17"/>
        <v>11</v>
      </c>
      <c r="BH39" s="121">
        <f t="shared" si="18"/>
        <v>10</v>
      </c>
      <c r="BI39" s="121">
        <f t="shared" si="19"/>
        <v>11</v>
      </c>
      <c r="BJ39" s="121">
        <f t="shared" si="20"/>
        <v>11</v>
      </c>
      <c r="BK39" s="121">
        <f t="shared" si="21"/>
        <v>15</v>
      </c>
      <c r="BL39" s="102">
        <f t="shared" si="31"/>
        <v>123</v>
      </c>
      <c r="BM39" s="101">
        <f t="shared" si="32"/>
        <v>7</v>
      </c>
      <c r="BN39" s="101">
        <f t="shared" si="33"/>
        <v>16</v>
      </c>
      <c r="BO39" s="103">
        <f t="shared" si="34"/>
        <v>100</v>
      </c>
      <c r="BQ39" s="168">
        <f t="shared" si="22"/>
        <v>39</v>
      </c>
      <c r="BR39" s="169">
        <f t="shared" si="23"/>
        <v>26</v>
      </c>
    </row>
    <row r="40" spans="1:70" ht="14.25">
      <c r="A40" s="104">
        <v>36</v>
      </c>
      <c r="B40" s="123" t="s">
        <v>100</v>
      </c>
      <c r="C40" s="123" t="s">
        <v>357</v>
      </c>
      <c r="D40" s="171"/>
      <c r="E40" s="105">
        <f t="shared" si="24"/>
        <v>1266.3599999999999</v>
      </c>
      <c r="F40" s="106">
        <f t="shared" si="25"/>
        <v>52.36</v>
      </c>
      <c r="G40" s="109">
        <v>1214</v>
      </c>
      <c r="H40" s="108"/>
      <c r="I40" s="109">
        <f t="shared" si="26"/>
        <v>-192.5454545454545</v>
      </c>
      <c r="J40" s="128">
        <f t="shared" si="27"/>
        <v>21</v>
      </c>
      <c r="K40" s="167">
        <v>12</v>
      </c>
      <c r="L40" s="110">
        <v>11</v>
      </c>
      <c r="M40" s="111">
        <f t="shared" si="28"/>
        <v>1406.5454545454545</v>
      </c>
      <c r="N40" s="109">
        <f t="shared" si="29"/>
        <v>153</v>
      </c>
      <c r="O40" s="112">
        <f t="shared" si="30"/>
        <v>126</v>
      </c>
      <c r="P40" s="113">
        <v>4</v>
      </c>
      <c r="Q40" s="114">
        <v>2</v>
      </c>
      <c r="R40" s="115">
        <v>16</v>
      </c>
      <c r="S40" s="116">
        <v>2</v>
      </c>
      <c r="T40" s="117">
        <v>14</v>
      </c>
      <c r="U40" s="118">
        <v>1</v>
      </c>
      <c r="V40" s="115">
        <v>2</v>
      </c>
      <c r="W40" s="118">
        <v>2</v>
      </c>
      <c r="X40" s="117">
        <v>7</v>
      </c>
      <c r="Y40" s="118">
        <v>1</v>
      </c>
      <c r="Z40" s="117">
        <v>25</v>
      </c>
      <c r="AA40" s="118">
        <v>2</v>
      </c>
      <c r="AB40" s="117">
        <v>15</v>
      </c>
      <c r="AC40" s="116">
        <v>1</v>
      </c>
      <c r="AD40" s="113">
        <v>3</v>
      </c>
      <c r="AE40" s="114">
        <v>1</v>
      </c>
      <c r="AF40" s="119">
        <v>5</v>
      </c>
      <c r="AG40" s="116">
        <v>0</v>
      </c>
      <c r="AH40" s="115">
        <v>26</v>
      </c>
      <c r="AI40" s="118">
        <v>0</v>
      </c>
      <c r="AJ40" s="115">
        <v>48</v>
      </c>
      <c r="AK40" s="118">
        <v>0</v>
      </c>
      <c r="AL40" s="176"/>
      <c r="AM40" s="175"/>
      <c r="AN40" s="176"/>
      <c r="AO40" s="120">
        <f t="shared" si="0"/>
        <v>1509</v>
      </c>
      <c r="AP40" s="101">
        <f t="shared" si="1"/>
        <v>1359</v>
      </c>
      <c r="AQ40" s="121">
        <f t="shared" si="2"/>
        <v>1373</v>
      </c>
      <c r="AR40" s="101">
        <f t="shared" si="3"/>
        <v>1597</v>
      </c>
      <c r="AS40" s="121">
        <f t="shared" si="4"/>
        <v>1470</v>
      </c>
      <c r="AT40" s="121">
        <f t="shared" si="5"/>
        <v>1301</v>
      </c>
      <c r="AU40" s="121">
        <f t="shared" si="6"/>
        <v>1370</v>
      </c>
      <c r="AV40" s="121">
        <f t="shared" si="7"/>
        <v>1580</v>
      </c>
      <c r="AW40" s="101">
        <f t="shared" si="8"/>
        <v>1501</v>
      </c>
      <c r="AX40" s="121">
        <f t="shared" si="9"/>
        <v>1297</v>
      </c>
      <c r="AY40" s="121">
        <f t="shared" si="10"/>
        <v>1115</v>
      </c>
      <c r="AZ40" s="59"/>
      <c r="BA40" s="122">
        <f t="shared" si="11"/>
        <v>10</v>
      </c>
      <c r="BB40" s="121">
        <f t="shared" si="12"/>
        <v>13</v>
      </c>
      <c r="BC40" s="121">
        <f t="shared" si="13"/>
        <v>13</v>
      </c>
      <c r="BD40" s="101">
        <f t="shared" si="14"/>
        <v>17</v>
      </c>
      <c r="BE40" s="121">
        <f t="shared" si="15"/>
        <v>15</v>
      </c>
      <c r="BF40" s="121">
        <f t="shared" si="16"/>
        <v>12</v>
      </c>
      <c r="BG40" s="121">
        <f t="shared" si="17"/>
        <v>15</v>
      </c>
      <c r="BH40" s="121">
        <f t="shared" si="18"/>
        <v>16</v>
      </c>
      <c r="BI40" s="121">
        <f t="shared" si="19"/>
        <v>16</v>
      </c>
      <c r="BJ40" s="121">
        <f t="shared" si="20"/>
        <v>13</v>
      </c>
      <c r="BK40" s="121">
        <f t="shared" si="21"/>
        <v>13</v>
      </c>
      <c r="BL40" s="102">
        <f t="shared" si="31"/>
        <v>153</v>
      </c>
      <c r="BM40" s="101">
        <f t="shared" si="32"/>
        <v>10</v>
      </c>
      <c r="BN40" s="101">
        <f t="shared" si="33"/>
        <v>17</v>
      </c>
      <c r="BO40" s="103">
        <f t="shared" si="34"/>
        <v>126</v>
      </c>
      <c r="BQ40" s="168">
        <f t="shared" si="22"/>
        <v>44</v>
      </c>
      <c r="BR40" s="169">
        <f t="shared" si="23"/>
        <v>21</v>
      </c>
    </row>
    <row r="41" spans="1:70" ht="14.25">
      <c r="A41" s="104">
        <v>37</v>
      </c>
      <c r="B41" s="123" t="s">
        <v>358</v>
      </c>
      <c r="C41" s="123" t="s">
        <v>71</v>
      </c>
      <c r="D41" s="171"/>
      <c r="E41" s="105">
        <f t="shared" si="24"/>
        <v>1216.8399999999999</v>
      </c>
      <c r="F41" s="106">
        <f t="shared" si="25"/>
        <v>3.8400000000000034</v>
      </c>
      <c r="G41" s="109">
        <v>1213</v>
      </c>
      <c r="H41" s="108"/>
      <c r="I41" s="109">
        <f t="shared" si="26"/>
        <v>28</v>
      </c>
      <c r="J41" s="128">
        <f t="shared" si="27"/>
        <v>27</v>
      </c>
      <c r="K41" s="167">
        <v>12</v>
      </c>
      <c r="L41" s="110">
        <v>11</v>
      </c>
      <c r="M41" s="111">
        <f t="shared" si="28"/>
        <v>1185</v>
      </c>
      <c r="N41" s="109">
        <f t="shared" si="29"/>
        <v>120</v>
      </c>
      <c r="O41" s="112">
        <f t="shared" si="30"/>
        <v>98</v>
      </c>
      <c r="P41" s="113">
        <v>5</v>
      </c>
      <c r="Q41" s="114">
        <v>0</v>
      </c>
      <c r="R41" s="115">
        <v>56</v>
      </c>
      <c r="S41" s="116">
        <v>2</v>
      </c>
      <c r="T41" s="117">
        <v>10</v>
      </c>
      <c r="U41" s="118">
        <v>1</v>
      </c>
      <c r="V41" s="115">
        <v>26</v>
      </c>
      <c r="W41" s="118">
        <v>0</v>
      </c>
      <c r="X41" s="117">
        <v>53</v>
      </c>
      <c r="Y41" s="118">
        <v>2</v>
      </c>
      <c r="Z41" s="117">
        <v>28</v>
      </c>
      <c r="AA41" s="118">
        <v>0</v>
      </c>
      <c r="AB41" s="117">
        <v>48</v>
      </c>
      <c r="AC41" s="116">
        <v>1</v>
      </c>
      <c r="AD41" s="113">
        <v>46</v>
      </c>
      <c r="AE41" s="114">
        <v>2</v>
      </c>
      <c r="AF41" s="119">
        <v>61</v>
      </c>
      <c r="AG41" s="116">
        <v>1</v>
      </c>
      <c r="AH41" s="115">
        <v>64</v>
      </c>
      <c r="AI41" s="118">
        <v>1</v>
      </c>
      <c r="AJ41" s="115">
        <v>23</v>
      </c>
      <c r="AK41" s="118">
        <v>2</v>
      </c>
      <c r="AL41" s="176"/>
      <c r="AM41" s="175"/>
      <c r="AN41" s="176"/>
      <c r="AO41" s="120">
        <f t="shared" si="0"/>
        <v>1501</v>
      </c>
      <c r="AP41" s="101">
        <f t="shared" si="1"/>
        <v>1000</v>
      </c>
      <c r="AQ41" s="121">
        <f t="shared" si="2"/>
        <v>1392</v>
      </c>
      <c r="AR41" s="101">
        <f t="shared" si="3"/>
        <v>1297</v>
      </c>
      <c r="AS41" s="121">
        <f t="shared" si="4"/>
        <v>1027</v>
      </c>
      <c r="AT41" s="121">
        <f t="shared" si="5"/>
        <v>1263</v>
      </c>
      <c r="AU41" s="121">
        <f t="shared" si="6"/>
        <v>1115</v>
      </c>
      <c r="AV41" s="121">
        <f t="shared" si="7"/>
        <v>1132</v>
      </c>
      <c r="AW41" s="101">
        <f t="shared" si="8"/>
        <v>1000</v>
      </c>
      <c r="AX41" s="121">
        <f t="shared" si="9"/>
        <v>1000</v>
      </c>
      <c r="AY41" s="121">
        <f t="shared" si="10"/>
        <v>1308</v>
      </c>
      <c r="AZ41" s="59"/>
      <c r="BA41" s="122">
        <f t="shared" si="11"/>
        <v>16</v>
      </c>
      <c r="BB41" s="121">
        <f t="shared" si="12"/>
        <v>9</v>
      </c>
      <c r="BC41" s="121">
        <f t="shared" si="13"/>
        <v>10</v>
      </c>
      <c r="BD41" s="101">
        <f t="shared" si="14"/>
        <v>13</v>
      </c>
      <c r="BE41" s="121">
        <f t="shared" si="15"/>
        <v>6</v>
      </c>
      <c r="BF41" s="121">
        <f t="shared" si="16"/>
        <v>13</v>
      </c>
      <c r="BG41" s="121">
        <f t="shared" si="17"/>
        <v>13</v>
      </c>
      <c r="BH41" s="121">
        <f t="shared" si="18"/>
        <v>7</v>
      </c>
      <c r="BI41" s="121">
        <f t="shared" si="19"/>
        <v>11</v>
      </c>
      <c r="BJ41" s="121">
        <f t="shared" si="20"/>
        <v>12</v>
      </c>
      <c r="BK41" s="121">
        <f t="shared" si="21"/>
        <v>10</v>
      </c>
      <c r="BL41" s="102">
        <f t="shared" si="31"/>
        <v>120</v>
      </c>
      <c r="BM41" s="101">
        <f t="shared" si="32"/>
        <v>6</v>
      </c>
      <c r="BN41" s="101">
        <f t="shared" si="33"/>
        <v>16</v>
      </c>
      <c r="BO41" s="103">
        <f t="shared" si="34"/>
        <v>98</v>
      </c>
      <c r="BQ41" s="168">
        <f t="shared" si="22"/>
        <v>38</v>
      </c>
      <c r="BR41" s="169">
        <f t="shared" si="23"/>
        <v>27</v>
      </c>
    </row>
    <row r="42" spans="1:70" ht="14.25">
      <c r="A42" s="104">
        <v>38</v>
      </c>
      <c r="B42" s="123" t="s">
        <v>102</v>
      </c>
      <c r="C42" s="123" t="s">
        <v>157</v>
      </c>
      <c r="D42" s="171"/>
      <c r="E42" s="105">
        <f t="shared" si="24"/>
        <v>1244.8600000000001</v>
      </c>
      <c r="F42" s="106">
        <f t="shared" si="25"/>
        <v>31.860000000000017</v>
      </c>
      <c r="G42" s="109">
        <v>1213</v>
      </c>
      <c r="H42" s="108"/>
      <c r="I42" s="109">
        <f t="shared" si="26"/>
        <v>-53.909090909090992</v>
      </c>
      <c r="J42" s="128">
        <f t="shared" si="27"/>
        <v>19</v>
      </c>
      <c r="K42" s="167">
        <v>13</v>
      </c>
      <c r="L42" s="110">
        <v>11</v>
      </c>
      <c r="M42" s="111">
        <f t="shared" si="28"/>
        <v>1266.909090909091</v>
      </c>
      <c r="N42" s="109">
        <f t="shared" si="29"/>
        <v>117</v>
      </c>
      <c r="O42" s="112">
        <f t="shared" si="30"/>
        <v>100</v>
      </c>
      <c r="P42" s="113">
        <v>6</v>
      </c>
      <c r="Q42" s="114">
        <v>0</v>
      </c>
      <c r="R42" s="115">
        <v>57</v>
      </c>
      <c r="S42" s="116">
        <v>2</v>
      </c>
      <c r="T42" s="117">
        <v>12</v>
      </c>
      <c r="U42" s="118">
        <v>0</v>
      </c>
      <c r="V42" s="115">
        <v>34</v>
      </c>
      <c r="W42" s="118">
        <v>2</v>
      </c>
      <c r="X42" s="117">
        <v>19</v>
      </c>
      <c r="Y42" s="118">
        <v>0</v>
      </c>
      <c r="Z42" s="117">
        <v>51</v>
      </c>
      <c r="AA42" s="118">
        <v>2</v>
      </c>
      <c r="AB42" s="117">
        <v>49</v>
      </c>
      <c r="AC42" s="116">
        <v>2</v>
      </c>
      <c r="AD42" s="113">
        <v>14</v>
      </c>
      <c r="AE42" s="114">
        <v>0</v>
      </c>
      <c r="AF42" s="119">
        <v>24</v>
      </c>
      <c r="AG42" s="116">
        <v>2</v>
      </c>
      <c r="AH42" s="115">
        <v>40</v>
      </c>
      <c r="AI42" s="118">
        <v>1</v>
      </c>
      <c r="AJ42" s="115">
        <v>8</v>
      </c>
      <c r="AK42" s="118">
        <v>2</v>
      </c>
      <c r="AL42" s="176"/>
      <c r="AM42" s="175"/>
      <c r="AN42" s="176"/>
      <c r="AO42" s="120">
        <f t="shared" si="0"/>
        <v>1494</v>
      </c>
      <c r="AP42" s="101">
        <f t="shared" si="1"/>
        <v>1000</v>
      </c>
      <c r="AQ42" s="121">
        <f t="shared" si="2"/>
        <v>1380</v>
      </c>
      <c r="AR42" s="101">
        <f t="shared" si="3"/>
        <v>1218</v>
      </c>
      <c r="AS42" s="121">
        <f t="shared" si="4"/>
        <v>1345</v>
      </c>
      <c r="AT42" s="121">
        <f t="shared" si="5"/>
        <v>1065</v>
      </c>
      <c r="AU42" s="121">
        <f t="shared" si="6"/>
        <v>1109</v>
      </c>
      <c r="AV42" s="121">
        <f t="shared" si="7"/>
        <v>1373</v>
      </c>
      <c r="AW42" s="101">
        <f t="shared" si="8"/>
        <v>1305</v>
      </c>
      <c r="AX42" s="121">
        <f t="shared" si="9"/>
        <v>1202</v>
      </c>
      <c r="AY42" s="121">
        <f t="shared" si="10"/>
        <v>1445</v>
      </c>
      <c r="AZ42" s="59"/>
      <c r="BA42" s="122">
        <f t="shared" si="11"/>
        <v>13</v>
      </c>
      <c r="BB42" s="121">
        <f t="shared" si="12"/>
        <v>4</v>
      </c>
      <c r="BC42" s="121">
        <f t="shared" si="13"/>
        <v>12</v>
      </c>
      <c r="BD42" s="101">
        <f t="shared" si="14"/>
        <v>10</v>
      </c>
      <c r="BE42" s="121">
        <f t="shared" si="15"/>
        <v>12</v>
      </c>
      <c r="BF42" s="121">
        <f t="shared" si="16"/>
        <v>8</v>
      </c>
      <c r="BG42" s="121">
        <f t="shared" si="17"/>
        <v>11</v>
      </c>
      <c r="BH42" s="121">
        <f t="shared" si="18"/>
        <v>13</v>
      </c>
      <c r="BI42" s="121">
        <f t="shared" si="19"/>
        <v>11</v>
      </c>
      <c r="BJ42" s="121">
        <f t="shared" si="20"/>
        <v>12</v>
      </c>
      <c r="BK42" s="121">
        <f t="shared" si="21"/>
        <v>11</v>
      </c>
      <c r="BL42" s="102">
        <f t="shared" si="31"/>
        <v>117</v>
      </c>
      <c r="BM42" s="101">
        <f t="shared" si="32"/>
        <v>4</v>
      </c>
      <c r="BN42" s="101">
        <f t="shared" si="33"/>
        <v>13</v>
      </c>
      <c r="BO42" s="103">
        <f t="shared" si="34"/>
        <v>100</v>
      </c>
      <c r="BQ42" s="168">
        <f t="shared" si="22"/>
        <v>46</v>
      </c>
      <c r="BR42" s="169">
        <f t="shared" si="23"/>
        <v>19</v>
      </c>
    </row>
    <row r="43" spans="1:70" ht="14.25">
      <c r="A43" s="104">
        <v>39</v>
      </c>
      <c r="B43" s="123" t="s">
        <v>359</v>
      </c>
      <c r="C43" s="123" t="s">
        <v>233</v>
      </c>
      <c r="D43" s="171"/>
      <c r="E43" s="105">
        <f t="shared" si="24"/>
        <v>1268.1399999999999</v>
      </c>
      <c r="F43" s="106">
        <f t="shared" si="25"/>
        <v>56.139999999999986</v>
      </c>
      <c r="G43" s="109">
        <v>1212</v>
      </c>
      <c r="H43" s="108"/>
      <c r="I43" s="109">
        <f t="shared" si="26"/>
        <v>-73.36363636363626</v>
      </c>
      <c r="J43" s="128">
        <f t="shared" si="27"/>
        <v>8</v>
      </c>
      <c r="K43" s="167">
        <v>15</v>
      </c>
      <c r="L43" s="110">
        <v>11</v>
      </c>
      <c r="M43" s="111">
        <f t="shared" si="28"/>
        <v>1285.3636363636363</v>
      </c>
      <c r="N43" s="109">
        <f t="shared" si="29"/>
        <v>125</v>
      </c>
      <c r="O43" s="112">
        <f t="shared" si="30"/>
        <v>103</v>
      </c>
      <c r="P43" s="113">
        <v>7</v>
      </c>
      <c r="Q43" s="114">
        <v>0</v>
      </c>
      <c r="R43" s="115">
        <v>58</v>
      </c>
      <c r="S43" s="116">
        <v>2</v>
      </c>
      <c r="T43" s="117">
        <v>13</v>
      </c>
      <c r="U43" s="118">
        <v>1</v>
      </c>
      <c r="V43" s="115">
        <v>44</v>
      </c>
      <c r="W43" s="118">
        <v>2</v>
      </c>
      <c r="X43" s="117">
        <v>21</v>
      </c>
      <c r="Y43" s="118">
        <v>0</v>
      </c>
      <c r="Z43" s="117">
        <v>61</v>
      </c>
      <c r="AA43" s="118">
        <v>2</v>
      </c>
      <c r="AB43" s="117">
        <v>10</v>
      </c>
      <c r="AC43" s="116">
        <v>2</v>
      </c>
      <c r="AD43" s="113">
        <v>8</v>
      </c>
      <c r="AE43" s="114">
        <v>2</v>
      </c>
      <c r="AF43" s="119">
        <v>17</v>
      </c>
      <c r="AG43" s="116">
        <v>2</v>
      </c>
      <c r="AH43" s="115">
        <v>20</v>
      </c>
      <c r="AI43" s="118">
        <v>0</v>
      </c>
      <c r="AJ43" s="115">
        <v>28</v>
      </c>
      <c r="AK43" s="118">
        <v>2</v>
      </c>
      <c r="AL43" s="176"/>
      <c r="AM43" s="175"/>
      <c r="AN43" s="176"/>
      <c r="AO43" s="120">
        <f t="shared" si="0"/>
        <v>1470</v>
      </c>
      <c r="AP43" s="101">
        <f t="shared" si="1"/>
        <v>1000</v>
      </c>
      <c r="AQ43" s="121">
        <f t="shared" si="2"/>
        <v>1376</v>
      </c>
      <c r="AR43" s="101">
        <f t="shared" si="3"/>
        <v>1183</v>
      </c>
      <c r="AS43" s="121">
        <f t="shared" si="4"/>
        <v>1319</v>
      </c>
      <c r="AT43" s="121">
        <f t="shared" si="5"/>
        <v>1000</v>
      </c>
      <c r="AU43" s="121">
        <f t="shared" si="6"/>
        <v>1392</v>
      </c>
      <c r="AV43" s="121">
        <f t="shared" si="7"/>
        <v>1445</v>
      </c>
      <c r="AW43" s="101">
        <f t="shared" si="8"/>
        <v>1350</v>
      </c>
      <c r="AX43" s="121">
        <f t="shared" si="9"/>
        <v>1341</v>
      </c>
      <c r="AY43" s="121">
        <f t="shared" si="10"/>
        <v>1263</v>
      </c>
      <c r="AZ43" s="59"/>
      <c r="BA43" s="122">
        <f t="shared" si="11"/>
        <v>15</v>
      </c>
      <c r="BB43" s="121">
        <f t="shared" si="12"/>
        <v>5</v>
      </c>
      <c r="BC43" s="121">
        <f t="shared" si="13"/>
        <v>11</v>
      </c>
      <c r="BD43" s="101">
        <f t="shared" si="14"/>
        <v>10</v>
      </c>
      <c r="BE43" s="121">
        <f t="shared" si="15"/>
        <v>9</v>
      </c>
      <c r="BF43" s="121">
        <f t="shared" si="16"/>
        <v>11</v>
      </c>
      <c r="BG43" s="121">
        <f t="shared" si="17"/>
        <v>10</v>
      </c>
      <c r="BH43" s="121">
        <f t="shared" si="18"/>
        <v>11</v>
      </c>
      <c r="BI43" s="121">
        <f t="shared" si="19"/>
        <v>13</v>
      </c>
      <c r="BJ43" s="121">
        <f t="shared" si="20"/>
        <v>17</v>
      </c>
      <c r="BK43" s="121">
        <f t="shared" si="21"/>
        <v>13</v>
      </c>
      <c r="BL43" s="102">
        <f t="shared" si="31"/>
        <v>125</v>
      </c>
      <c r="BM43" s="101">
        <f t="shared" si="32"/>
        <v>5</v>
      </c>
      <c r="BN43" s="101">
        <f t="shared" si="33"/>
        <v>17</v>
      </c>
      <c r="BO43" s="103">
        <f t="shared" si="34"/>
        <v>103</v>
      </c>
      <c r="BQ43" s="168">
        <f t="shared" si="22"/>
        <v>57</v>
      </c>
      <c r="BR43" s="169">
        <f t="shared" si="23"/>
        <v>8</v>
      </c>
    </row>
    <row r="44" spans="1:70" ht="14.25">
      <c r="A44" s="104">
        <v>40</v>
      </c>
      <c r="B44" s="123" t="s">
        <v>97</v>
      </c>
      <c r="C44" s="123" t="s">
        <v>360</v>
      </c>
      <c r="D44" s="171"/>
      <c r="E44" s="105">
        <f t="shared" si="24"/>
        <v>1232.3599999999999</v>
      </c>
      <c r="F44" s="106">
        <f t="shared" si="25"/>
        <v>30.359999999999978</v>
      </c>
      <c r="G44" s="109">
        <v>1202</v>
      </c>
      <c r="H44" s="108"/>
      <c r="I44" s="109">
        <f t="shared" si="26"/>
        <v>-92.545454545454504</v>
      </c>
      <c r="J44" s="128">
        <f t="shared" si="27"/>
        <v>24</v>
      </c>
      <c r="K44" s="167">
        <v>12</v>
      </c>
      <c r="L44" s="110">
        <v>11</v>
      </c>
      <c r="M44" s="111">
        <f t="shared" si="28"/>
        <v>1294.5454545454545</v>
      </c>
      <c r="N44" s="109">
        <f t="shared" si="29"/>
        <v>131</v>
      </c>
      <c r="O44" s="112">
        <f t="shared" si="30"/>
        <v>105</v>
      </c>
      <c r="P44" s="113">
        <v>8</v>
      </c>
      <c r="Q44" s="114">
        <v>1</v>
      </c>
      <c r="R44" s="115">
        <v>63</v>
      </c>
      <c r="S44" s="116">
        <v>2</v>
      </c>
      <c r="T44" s="117">
        <v>18</v>
      </c>
      <c r="U44" s="118">
        <v>1</v>
      </c>
      <c r="V44" s="115">
        <v>61</v>
      </c>
      <c r="W44" s="118">
        <v>1</v>
      </c>
      <c r="X44" s="117">
        <v>10</v>
      </c>
      <c r="Y44" s="118">
        <v>0</v>
      </c>
      <c r="Z44" s="117">
        <v>34</v>
      </c>
      <c r="AA44" s="118">
        <v>2</v>
      </c>
      <c r="AB44" s="117">
        <v>24</v>
      </c>
      <c r="AC44" s="116">
        <v>2</v>
      </c>
      <c r="AD44" s="113">
        <v>20</v>
      </c>
      <c r="AE44" s="114">
        <v>0</v>
      </c>
      <c r="AF44" s="119">
        <v>1</v>
      </c>
      <c r="AG44" s="116">
        <v>1</v>
      </c>
      <c r="AH44" s="115">
        <v>38</v>
      </c>
      <c r="AI44" s="118">
        <v>1</v>
      </c>
      <c r="AJ44" s="115">
        <v>12</v>
      </c>
      <c r="AK44" s="118">
        <v>1</v>
      </c>
      <c r="AL44" s="176"/>
      <c r="AM44" s="175"/>
      <c r="AN44" s="176"/>
      <c r="AO44" s="120">
        <f t="shared" si="0"/>
        <v>1445</v>
      </c>
      <c r="AP44" s="101">
        <f t="shared" si="1"/>
        <v>1000</v>
      </c>
      <c r="AQ44" s="121">
        <f t="shared" si="2"/>
        <v>1349</v>
      </c>
      <c r="AR44" s="101">
        <f t="shared" si="3"/>
        <v>1000</v>
      </c>
      <c r="AS44" s="121">
        <f t="shared" si="4"/>
        <v>1392</v>
      </c>
      <c r="AT44" s="121">
        <f t="shared" si="5"/>
        <v>1218</v>
      </c>
      <c r="AU44" s="121">
        <f t="shared" si="6"/>
        <v>1305</v>
      </c>
      <c r="AV44" s="121">
        <f t="shared" si="7"/>
        <v>1341</v>
      </c>
      <c r="AW44" s="101">
        <f t="shared" si="8"/>
        <v>1597</v>
      </c>
      <c r="AX44" s="121">
        <f t="shared" si="9"/>
        <v>1213</v>
      </c>
      <c r="AY44" s="121">
        <f t="shared" si="10"/>
        <v>1380</v>
      </c>
      <c r="AZ44" s="59"/>
      <c r="BA44" s="122">
        <f t="shared" si="11"/>
        <v>11</v>
      </c>
      <c r="BB44" s="121">
        <f t="shared" si="12"/>
        <v>9</v>
      </c>
      <c r="BC44" s="121">
        <f t="shared" si="13"/>
        <v>14</v>
      </c>
      <c r="BD44" s="101">
        <f t="shared" si="14"/>
        <v>11</v>
      </c>
      <c r="BE44" s="121">
        <f t="shared" si="15"/>
        <v>10</v>
      </c>
      <c r="BF44" s="121">
        <f t="shared" si="16"/>
        <v>10</v>
      </c>
      <c r="BG44" s="121">
        <f t="shared" si="17"/>
        <v>11</v>
      </c>
      <c r="BH44" s="121">
        <f t="shared" si="18"/>
        <v>17</v>
      </c>
      <c r="BI44" s="121">
        <f t="shared" si="19"/>
        <v>13</v>
      </c>
      <c r="BJ44" s="121">
        <f t="shared" si="20"/>
        <v>13</v>
      </c>
      <c r="BK44" s="121">
        <f t="shared" si="21"/>
        <v>12</v>
      </c>
      <c r="BL44" s="102">
        <f t="shared" si="31"/>
        <v>131</v>
      </c>
      <c r="BM44" s="101">
        <f t="shared" si="32"/>
        <v>9</v>
      </c>
      <c r="BN44" s="101">
        <f t="shared" si="33"/>
        <v>17</v>
      </c>
      <c r="BO44" s="103">
        <f t="shared" si="34"/>
        <v>105</v>
      </c>
      <c r="BQ44" s="168">
        <f t="shared" si="22"/>
        <v>41</v>
      </c>
      <c r="BR44" s="169">
        <f t="shared" si="23"/>
        <v>24</v>
      </c>
    </row>
    <row r="45" spans="1:70" ht="14.25">
      <c r="A45" s="104">
        <v>41</v>
      </c>
      <c r="B45" s="123" t="s">
        <v>128</v>
      </c>
      <c r="C45" s="123" t="s">
        <v>63</v>
      </c>
      <c r="D45" s="171"/>
      <c r="E45" s="105">
        <f t="shared" si="24"/>
        <v>1207.28</v>
      </c>
      <c r="F45" s="106">
        <f t="shared" si="25"/>
        <v>6.2800000000000011</v>
      </c>
      <c r="G45" s="127">
        <v>1201</v>
      </c>
      <c r="H45" s="108"/>
      <c r="I45" s="109">
        <f t="shared" si="26"/>
        <v>-28.545454545454504</v>
      </c>
      <c r="J45" s="128">
        <f t="shared" si="27"/>
        <v>37</v>
      </c>
      <c r="K45" s="167">
        <v>11</v>
      </c>
      <c r="L45" s="110">
        <v>11</v>
      </c>
      <c r="M45" s="111">
        <f t="shared" si="28"/>
        <v>1229.5454545454545</v>
      </c>
      <c r="N45" s="109">
        <f t="shared" si="29"/>
        <v>115</v>
      </c>
      <c r="O45" s="112">
        <f t="shared" si="30"/>
        <v>94</v>
      </c>
      <c r="P45" s="113">
        <v>9</v>
      </c>
      <c r="Q45" s="114">
        <v>0</v>
      </c>
      <c r="R45" s="115">
        <v>62</v>
      </c>
      <c r="S45" s="116">
        <v>2</v>
      </c>
      <c r="T45" s="117">
        <v>16</v>
      </c>
      <c r="U45" s="118">
        <v>1</v>
      </c>
      <c r="V45" s="115">
        <v>8</v>
      </c>
      <c r="W45" s="118">
        <v>0</v>
      </c>
      <c r="X45" s="117">
        <v>22</v>
      </c>
      <c r="Y45" s="118">
        <v>0</v>
      </c>
      <c r="Z45" s="117">
        <v>50</v>
      </c>
      <c r="AA45" s="118">
        <v>1</v>
      </c>
      <c r="AB45" s="117">
        <v>60</v>
      </c>
      <c r="AC45" s="116">
        <v>2</v>
      </c>
      <c r="AD45" s="113">
        <v>32</v>
      </c>
      <c r="AE45" s="114">
        <v>1</v>
      </c>
      <c r="AF45" s="119">
        <v>56</v>
      </c>
      <c r="AG45" s="116">
        <v>2</v>
      </c>
      <c r="AH45" s="115">
        <v>21</v>
      </c>
      <c r="AI45" s="118">
        <v>2</v>
      </c>
      <c r="AJ45" s="115">
        <v>17</v>
      </c>
      <c r="AK45" s="118">
        <v>0</v>
      </c>
      <c r="AL45" s="176"/>
      <c r="AM45" s="175"/>
      <c r="AN45" s="176"/>
      <c r="AO45" s="120">
        <f t="shared" si="0"/>
        <v>1421</v>
      </c>
      <c r="AP45" s="101">
        <f t="shared" si="1"/>
        <v>1000</v>
      </c>
      <c r="AQ45" s="121">
        <f t="shared" si="2"/>
        <v>1359</v>
      </c>
      <c r="AR45" s="101">
        <f t="shared" si="3"/>
        <v>1445</v>
      </c>
      <c r="AS45" s="121">
        <f t="shared" si="4"/>
        <v>1313</v>
      </c>
      <c r="AT45" s="121">
        <f t="shared" si="5"/>
        <v>1071</v>
      </c>
      <c r="AU45" s="121">
        <f t="shared" si="6"/>
        <v>1000</v>
      </c>
      <c r="AV45" s="121">
        <f t="shared" si="7"/>
        <v>1247</v>
      </c>
      <c r="AW45" s="101">
        <f t="shared" si="8"/>
        <v>1000</v>
      </c>
      <c r="AX45" s="121">
        <f t="shared" si="9"/>
        <v>1319</v>
      </c>
      <c r="AY45" s="121">
        <f t="shared" si="10"/>
        <v>1350</v>
      </c>
      <c r="AZ45" s="59"/>
      <c r="BA45" s="122">
        <f t="shared" si="11"/>
        <v>15</v>
      </c>
      <c r="BB45" s="121">
        <f t="shared" si="12"/>
        <v>6</v>
      </c>
      <c r="BC45" s="121">
        <f t="shared" si="13"/>
        <v>13</v>
      </c>
      <c r="BD45" s="101">
        <f t="shared" si="14"/>
        <v>11</v>
      </c>
      <c r="BE45" s="121">
        <f t="shared" si="15"/>
        <v>14</v>
      </c>
      <c r="BF45" s="121">
        <f t="shared" si="16"/>
        <v>8</v>
      </c>
      <c r="BG45" s="121">
        <f t="shared" si="17"/>
        <v>9</v>
      </c>
      <c r="BH45" s="121">
        <f t="shared" si="18"/>
        <v>8</v>
      </c>
      <c r="BI45" s="121">
        <f t="shared" si="19"/>
        <v>9</v>
      </c>
      <c r="BJ45" s="121">
        <f t="shared" si="20"/>
        <v>9</v>
      </c>
      <c r="BK45" s="121">
        <f t="shared" si="21"/>
        <v>13</v>
      </c>
      <c r="BL45" s="102">
        <f t="shared" si="31"/>
        <v>115</v>
      </c>
      <c r="BM45" s="101">
        <f t="shared" si="32"/>
        <v>6</v>
      </c>
      <c r="BN45" s="101">
        <f t="shared" si="33"/>
        <v>15</v>
      </c>
      <c r="BO45" s="103">
        <f t="shared" si="34"/>
        <v>94</v>
      </c>
      <c r="BQ45" s="168">
        <f t="shared" si="22"/>
        <v>28</v>
      </c>
      <c r="BR45" s="169">
        <f t="shared" si="23"/>
        <v>37</v>
      </c>
    </row>
    <row r="46" spans="1:70" ht="14.25">
      <c r="A46" s="104">
        <v>42</v>
      </c>
      <c r="B46" s="123" t="s">
        <v>98</v>
      </c>
      <c r="C46" s="123" t="s">
        <v>161</v>
      </c>
      <c r="D46" s="171"/>
      <c r="E46" s="105">
        <f t="shared" si="24"/>
        <v>1217.24</v>
      </c>
      <c r="F46" s="106">
        <f t="shared" si="25"/>
        <v>25.240000000000009</v>
      </c>
      <c r="G46" s="109">
        <v>1192</v>
      </c>
      <c r="H46" s="108"/>
      <c r="I46" s="109">
        <f t="shared" si="26"/>
        <v>-114.72727272727275</v>
      </c>
      <c r="J46" s="128">
        <f t="shared" si="27"/>
        <v>30</v>
      </c>
      <c r="K46" s="167">
        <v>11</v>
      </c>
      <c r="L46" s="110">
        <v>11</v>
      </c>
      <c r="M46" s="111">
        <f t="shared" si="28"/>
        <v>1306.7272727272727</v>
      </c>
      <c r="N46" s="109">
        <f t="shared" si="29"/>
        <v>125</v>
      </c>
      <c r="O46" s="112">
        <f t="shared" si="30"/>
        <v>103</v>
      </c>
      <c r="P46" s="113">
        <v>10</v>
      </c>
      <c r="Q46" s="114">
        <v>1</v>
      </c>
      <c r="R46" s="115">
        <v>8</v>
      </c>
      <c r="S46" s="116">
        <v>1</v>
      </c>
      <c r="T46" s="117">
        <v>24</v>
      </c>
      <c r="U46" s="118">
        <v>1</v>
      </c>
      <c r="V46" s="115">
        <v>16</v>
      </c>
      <c r="W46" s="118">
        <v>1</v>
      </c>
      <c r="X46" s="117">
        <v>56</v>
      </c>
      <c r="Y46" s="118">
        <v>2</v>
      </c>
      <c r="Z46" s="117">
        <v>29</v>
      </c>
      <c r="AA46" s="118">
        <v>2</v>
      </c>
      <c r="AB46" s="117">
        <v>19</v>
      </c>
      <c r="AC46" s="116">
        <v>1</v>
      </c>
      <c r="AD46" s="113">
        <v>6</v>
      </c>
      <c r="AE46" s="114">
        <v>1</v>
      </c>
      <c r="AF46" s="119">
        <v>14</v>
      </c>
      <c r="AG46" s="116">
        <v>0</v>
      </c>
      <c r="AH46" s="115">
        <v>35</v>
      </c>
      <c r="AI46" s="118">
        <v>0</v>
      </c>
      <c r="AJ46" s="115">
        <v>43</v>
      </c>
      <c r="AK46" s="118">
        <v>1</v>
      </c>
      <c r="AL46" s="176"/>
      <c r="AM46" s="175"/>
      <c r="AN46" s="176"/>
      <c r="AO46" s="120">
        <f t="shared" si="0"/>
        <v>1392</v>
      </c>
      <c r="AP46" s="101">
        <f t="shared" si="1"/>
        <v>1445</v>
      </c>
      <c r="AQ46" s="121">
        <f t="shared" si="2"/>
        <v>1305</v>
      </c>
      <c r="AR46" s="101">
        <f t="shared" si="3"/>
        <v>1359</v>
      </c>
      <c r="AS46" s="121">
        <f t="shared" si="4"/>
        <v>1000</v>
      </c>
      <c r="AT46" s="121">
        <f t="shared" si="5"/>
        <v>1259</v>
      </c>
      <c r="AU46" s="121">
        <f t="shared" si="6"/>
        <v>1345</v>
      </c>
      <c r="AV46" s="121">
        <f t="shared" si="7"/>
        <v>1494</v>
      </c>
      <c r="AW46" s="101">
        <f t="shared" si="8"/>
        <v>1373</v>
      </c>
      <c r="AX46" s="121">
        <f t="shared" si="9"/>
        <v>1215</v>
      </c>
      <c r="AY46" s="121">
        <f t="shared" si="10"/>
        <v>1187</v>
      </c>
      <c r="AZ46" s="59"/>
      <c r="BA46" s="122">
        <f t="shared" si="11"/>
        <v>10</v>
      </c>
      <c r="BB46" s="121">
        <f t="shared" si="12"/>
        <v>11</v>
      </c>
      <c r="BC46" s="121">
        <f t="shared" si="13"/>
        <v>11</v>
      </c>
      <c r="BD46" s="101">
        <f t="shared" si="14"/>
        <v>13</v>
      </c>
      <c r="BE46" s="121">
        <f t="shared" si="15"/>
        <v>9</v>
      </c>
      <c r="BF46" s="121">
        <f t="shared" si="16"/>
        <v>10</v>
      </c>
      <c r="BG46" s="121">
        <f t="shared" si="17"/>
        <v>12</v>
      </c>
      <c r="BH46" s="121">
        <f t="shared" si="18"/>
        <v>13</v>
      </c>
      <c r="BI46" s="121">
        <f t="shared" si="19"/>
        <v>13</v>
      </c>
      <c r="BJ46" s="121">
        <f t="shared" si="20"/>
        <v>12</v>
      </c>
      <c r="BK46" s="121">
        <f t="shared" si="21"/>
        <v>11</v>
      </c>
      <c r="BL46" s="102">
        <f t="shared" si="31"/>
        <v>125</v>
      </c>
      <c r="BM46" s="101">
        <f t="shared" si="32"/>
        <v>9</v>
      </c>
      <c r="BN46" s="101">
        <f t="shared" si="33"/>
        <v>13</v>
      </c>
      <c r="BO46" s="103">
        <f t="shared" si="34"/>
        <v>103</v>
      </c>
      <c r="BQ46" s="168">
        <f t="shared" si="22"/>
        <v>35</v>
      </c>
      <c r="BR46" s="169">
        <f t="shared" si="23"/>
        <v>30</v>
      </c>
    </row>
    <row r="47" spans="1:70" ht="14.25">
      <c r="A47" s="104">
        <v>43</v>
      </c>
      <c r="B47" s="123" t="s">
        <v>361</v>
      </c>
      <c r="C47" s="216" t="s">
        <v>149</v>
      </c>
      <c r="D47" s="171"/>
      <c r="E47" s="105">
        <f t="shared" si="24"/>
        <v>1204.2</v>
      </c>
      <c r="F47" s="106">
        <f t="shared" si="25"/>
        <v>17.200000000000024</v>
      </c>
      <c r="G47" s="109">
        <v>1187</v>
      </c>
      <c r="H47" s="108"/>
      <c r="I47" s="109">
        <f t="shared" si="26"/>
        <v>-78.181818181818244</v>
      </c>
      <c r="J47" s="128">
        <f t="shared" si="27"/>
        <v>35</v>
      </c>
      <c r="K47" s="167">
        <v>11</v>
      </c>
      <c r="L47" s="110">
        <v>11</v>
      </c>
      <c r="M47" s="111">
        <f t="shared" si="28"/>
        <v>1265.1818181818182</v>
      </c>
      <c r="N47" s="109">
        <f t="shared" si="29"/>
        <v>119</v>
      </c>
      <c r="O47" s="112">
        <f t="shared" si="30"/>
        <v>98</v>
      </c>
      <c r="P47" s="113">
        <v>11</v>
      </c>
      <c r="Q47" s="114">
        <v>2</v>
      </c>
      <c r="R47" s="115">
        <v>9</v>
      </c>
      <c r="S47" s="116">
        <v>0</v>
      </c>
      <c r="T47" s="117">
        <v>25</v>
      </c>
      <c r="U47" s="118">
        <v>0</v>
      </c>
      <c r="V47" s="115">
        <v>62</v>
      </c>
      <c r="W47" s="118">
        <v>2</v>
      </c>
      <c r="X47" s="117">
        <v>64</v>
      </c>
      <c r="Y47" s="118">
        <v>2</v>
      </c>
      <c r="Z47" s="117">
        <v>19</v>
      </c>
      <c r="AA47" s="118">
        <v>0</v>
      </c>
      <c r="AB47" s="117">
        <v>12</v>
      </c>
      <c r="AC47" s="116">
        <v>0</v>
      </c>
      <c r="AD47" s="113">
        <v>50</v>
      </c>
      <c r="AE47" s="114">
        <v>2</v>
      </c>
      <c r="AF47" s="119">
        <v>23</v>
      </c>
      <c r="AG47" s="116">
        <v>0</v>
      </c>
      <c r="AH47" s="115">
        <v>4</v>
      </c>
      <c r="AI47" s="118">
        <v>2</v>
      </c>
      <c r="AJ47" s="115">
        <v>42</v>
      </c>
      <c r="AK47" s="118">
        <v>1</v>
      </c>
      <c r="AL47" s="176"/>
      <c r="AM47" s="175"/>
      <c r="AN47" s="176"/>
      <c r="AO47" s="120">
        <f t="shared" si="0"/>
        <v>1390</v>
      </c>
      <c r="AP47" s="101">
        <f t="shared" si="1"/>
        <v>1421</v>
      </c>
      <c r="AQ47" s="121">
        <f t="shared" si="2"/>
        <v>1301</v>
      </c>
      <c r="AR47" s="101">
        <f t="shared" si="3"/>
        <v>1000</v>
      </c>
      <c r="AS47" s="121">
        <f t="shared" si="4"/>
        <v>1000</v>
      </c>
      <c r="AT47" s="121">
        <f t="shared" si="5"/>
        <v>1345</v>
      </c>
      <c r="AU47" s="121">
        <f t="shared" si="6"/>
        <v>1380</v>
      </c>
      <c r="AV47" s="121">
        <f t="shared" si="7"/>
        <v>1071</v>
      </c>
      <c r="AW47" s="101">
        <f t="shared" si="8"/>
        <v>1308</v>
      </c>
      <c r="AX47" s="121">
        <f t="shared" si="9"/>
        <v>1509</v>
      </c>
      <c r="AY47" s="121">
        <f t="shared" si="10"/>
        <v>1192</v>
      </c>
      <c r="AZ47" s="59"/>
      <c r="BA47" s="122">
        <f t="shared" si="11"/>
        <v>11</v>
      </c>
      <c r="BB47" s="121">
        <f t="shared" si="12"/>
        <v>15</v>
      </c>
      <c r="BC47" s="121">
        <f t="shared" si="13"/>
        <v>12</v>
      </c>
      <c r="BD47" s="101">
        <f t="shared" si="14"/>
        <v>6</v>
      </c>
      <c r="BE47" s="121">
        <f t="shared" si="15"/>
        <v>12</v>
      </c>
      <c r="BF47" s="121">
        <f t="shared" si="16"/>
        <v>12</v>
      </c>
      <c r="BG47" s="121">
        <f t="shared" si="17"/>
        <v>12</v>
      </c>
      <c r="BH47" s="121">
        <f t="shared" si="18"/>
        <v>8</v>
      </c>
      <c r="BI47" s="121">
        <f t="shared" si="19"/>
        <v>10</v>
      </c>
      <c r="BJ47" s="121">
        <f t="shared" si="20"/>
        <v>10</v>
      </c>
      <c r="BK47" s="121">
        <f t="shared" si="21"/>
        <v>11</v>
      </c>
      <c r="BL47" s="102">
        <f t="shared" si="31"/>
        <v>119</v>
      </c>
      <c r="BM47" s="101">
        <f t="shared" si="32"/>
        <v>6</v>
      </c>
      <c r="BN47" s="101">
        <f t="shared" si="33"/>
        <v>15</v>
      </c>
      <c r="BO47" s="103">
        <f t="shared" si="34"/>
        <v>98</v>
      </c>
      <c r="BQ47" s="168">
        <f t="shared" si="22"/>
        <v>30</v>
      </c>
      <c r="BR47" s="169">
        <f t="shared" si="23"/>
        <v>35</v>
      </c>
    </row>
    <row r="48" spans="1:70" ht="14.25">
      <c r="A48" s="104">
        <v>44</v>
      </c>
      <c r="B48" s="123" t="s">
        <v>199</v>
      </c>
      <c r="C48" s="123" t="s">
        <v>362</v>
      </c>
      <c r="D48" s="171"/>
      <c r="E48" s="105">
        <f t="shared" si="24"/>
        <v>1192.1400000000001</v>
      </c>
      <c r="F48" s="106">
        <f t="shared" si="25"/>
        <v>9.139999999999997</v>
      </c>
      <c r="G48" s="109">
        <v>1183</v>
      </c>
      <c r="H48" s="108"/>
      <c r="I48" s="109">
        <f t="shared" si="26"/>
        <v>-87</v>
      </c>
      <c r="J48" s="128">
        <v>44</v>
      </c>
      <c r="K48" s="167">
        <v>10</v>
      </c>
      <c r="L48" s="110">
        <v>11</v>
      </c>
      <c r="M48" s="111">
        <f t="shared" si="28"/>
        <v>1270</v>
      </c>
      <c r="N48" s="109">
        <f t="shared" si="29"/>
        <v>115</v>
      </c>
      <c r="O48" s="112">
        <f t="shared" si="30"/>
        <v>95</v>
      </c>
      <c r="P48" s="113">
        <v>12</v>
      </c>
      <c r="Q48" s="114">
        <v>1</v>
      </c>
      <c r="R48" s="115">
        <v>10</v>
      </c>
      <c r="S48" s="116">
        <v>1</v>
      </c>
      <c r="T48" s="117">
        <v>28</v>
      </c>
      <c r="U48" s="118">
        <v>1</v>
      </c>
      <c r="V48" s="115">
        <v>39</v>
      </c>
      <c r="W48" s="118">
        <v>0</v>
      </c>
      <c r="X48" s="117">
        <v>27</v>
      </c>
      <c r="Y48" s="118">
        <v>1</v>
      </c>
      <c r="Z48" s="117">
        <v>4</v>
      </c>
      <c r="AA48" s="118">
        <v>0</v>
      </c>
      <c r="AB48" s="117">
        <v>34</v>
      </c>
      <c r="AC48" s="116">
        <v>0</v>
      </c>
      <c r="AD48" s="113">
        <v>58</v>
      </c>
      <c r="AE48" s="114">
        <v>2</v>
      </c>
      <c r="AF48" s="119">
        <v>52</v>
      </c>
      <c r="AG48" s="116">
        <v>2</v>
      </c>
      <c r="AH48" s="115">
        <v>51</v>
      </c>
      <c r="AI48" s="118">
        <v>2</v>
      </c>
      <c r="AJ48" s="115">
        <v>1</v>
      </c>
      <c r="AK48" s="118">
        <v>0</v>
      </c>
      <c r="AL48" s="176"/>
      <c r="AM48" s="175"/>
      <c r="AN48" s="176"/>
      <c r="AO48" s="120">
        <f t="shared" si="0"/>
        <v>1380</v>
      </c>
      <c r="AP48" s="101">
        <f t="shared" si="1"/>
        <v>1392</v>
      </c>
      <c r="AQ48" s="121">
        <f t="shared" si="2"/>
        <v>1263</v>
      </c>
      <c r="AR48" s="101">
        <f t="shared" si="3"/>
        <v>1212</v>
      </c>
      <c r="AS48" s="121">
        <f t="shared" si="4"/>
        <v>1293</v>
      </c>
      <c r="AT48" s="121">
        <f t="shared" si="5"/>
        <v>1509</v>
      </c>
      <c r="AU48" s="121">
        <f t="shared" si="6"/>
        <v>1218</v>
      </c>
      <c r="AV48" s="121">
        <f t="shared" si="7"/>
        <v>1000</v>
      </c>
      <c r="AW48" s="101">
        <f t="shared" si="8"/>
        <v>1041</v>
      </c>
      <c r="AX48" s="121">
        <f t="shared" si="9"/>
        <v>1065</v>
      </c>
      <c r="AY48" s="121">
        <f t="shared" si="10"/>
        <v>1597</v>
      </c>
      <c r="AZ48" s="59"/>
      <c r="BA48" s="122">
        <f t="shared" si="11"/>
        <v>12</v>
      </c>
      <c r="BB48" s="121">
        <f t="shared" si="12"/>
        <v>10</v>
      </c>
      <c r="BC48" s="121">
        <f t="shared" si="13"/>
        <v>13</v>
      </c>
      <c r="BD48" s="101">
        <f t="shared" si="14"/>
        <v>15</v>
      </c>
      <c r="BE48" s="121">
        <f t="shared" si="15"/>
        <v>11</v>
      </c>
      <c r="BF48" s="121">
        <f t="shared" si="16"/>
        <v>10</v>
      </c>
      <c r="BG48" s="121">
        <f t="shared" si="17"/>
        <v>10</v>
      </c>
      <c r="BH48" s="121">
        <f t="shared" si="18"/>
        <v>5</v>
      </c>
      <c r="BI48" s="121">
        <f t="shared" si="19"/>
        <v>8</v>
      </c>
      <c r="BJ48" s="121">
        <f t="shared" si="20"/>
        <v>8</v>
      </c>
      <c r="BK48" s="121">
        <f t="shared" si="21"/>
        <v>13</v>
      </c>
      <c r="BL48" s="102">
        <f t="shared" si="31"/>
        <v>115</v>
      </c>
      <c r="BM48" s="101">
        <f t="shared" si="32"/>
        <v>5</v>
      </c>
      <c r="BN48" s="101">
        <f t="shared" si="33"/>
        <v>15</v>
      </c>
      <c r="BO48" s="103">
        <f t="shared" si="34"/>
        <v>95</v>
      </c>
      <c r="BQ48" s="168">
        <f t="shared" si="22"/>
        <v>21</v>
      </c>
      <c r="BR48" s="169">
        <f t="shared" si="23"/>
        <v>43</v>
      </c>
    </row>
    <row r="49" spans="1:70" ht="14.25">
      <c r="A49" s="104">
        <v>45</v>
      </c>
      <c r="B49" s="123" t="s">
        <v>106</v>
      </c>
      <c r="C49" s="107" t="s">
        <v>341</v>
      </c>
      <c r="D49" s="171"/>
      <c r="E49" s="105">
        <f t="shared" si="24"/>
        <v>1180.0999999999999</v>
      </c>
      <c r="F49" s="106">
        <f t="shared" si="25"/>
        <v>11.100000000000012</v>
      </c>
      <c r="G49" s="109">
        <v>1169</v>
      </c>
      <c r="H49" s="108"/>
      <c r="I49" s="109">
        <f t="shared" si="26"/>
        <v>-95.909090909090992</v>
      </c>
      <c r="J49" s="128">
        <f t="shared" si="27"/>
        <v>43</v>
      </c>
      <c r="K49" s="167">
        <v>10</v>
      </c>
      <c r="L49" s="110">
        <v>11</v>
      </c>
      <c r="M49" s="111">
        <f t="shared" si="28"/>
        <v>1264.909090909091</v>
      </c>
      <c r="N49" s="109">
        <f t="shared" si="29"/>
        <v>115</v>
      </c>
      <c r="O49" s="112">
        <f t="shared" si="30"/>
        <v>95</v>
      </c>
      <c r="P49" s="113">
        <v>13</v>
      </c>
      <c r="Q49" s="114">
        <v>2</v>
      </c>
      <c r="R49" s="115">
        <v>15</v>
      </c>
      <c r="S49" s="116">
        <v>1</v>
      </c>
      <c r="T49" s="117">
        <v>5</v>
      </c>
      <c r="U49" s="118">
        <v>0</v>
      </c>
      <c r="V49" s="115">
        <v>28</v>
      </c>
      <c r="W49" s="118">
        <v>0</v>
      </c>
      <c r="X49" s="117">
        <v>23</v>
      </c>
      <c r="Y49" s="118">
        <v>0</v>
      </c>
      <c r="Z49" s="117">
        <v>31</v>
      </c>
      <c r="AA49" s="118">
        <v>2</v>
      </c>
      <c r="AB49" s="117">
        <v>27</v>
      </c>
      <c r="AC49" s="116">
        <v>0</v>
      </c>
      <c r="AD49" s="113">
        <v>29</v>
      </c>
      <c r="AE49" s="114">
        <v>0</v>
      </c>
      <c r="AF49" s="119">
        <v>57</v>
      </c>
      <c r="AG49" s="116">
        <v>2</v>
      </c>
      <c r="AH49" s="115">
        <v>32</v>
      </c>
      <c r="AI49" s="118">
        <v>1</v>
      </c>
      <c r="AJ49" s="115">
        <v>52</v>
      </c>
      <c r="AK49" s="118">
        <v>2</v>
      </c>
      <c r="AL49" s="176"/>
      <c r="AM49" s="175"/>
      <c r="AN49" s="176"/>
      <c r="AO49" s="120">
        <f t="shared" si="0"/>
        <v>1376</v>
      </c>
      <c r="AP49" s="101">
        <f t="shared" si="1"/>
        <v>1370</v>
      </c>
      <c r="AQ49" s="121">
        <f t="shared" si="2"/>
        <v>1501</v>
      </c>
      <c r="AR49" s="101">
        <f t="shared" si="3"/>
        <v>1263</v>
      </c>
      <c r="AS49" s="121">
        <f t="shared" si="4"/>
        <v>1308</v>
      </c>
      <c r="AT49" s="121">
        <f t="shared" si="5"/>
        <v>1256</v>
      </c>
      <c r="AU49" s="121">
        <f t="shared" si="6"/>
        <v>1293</v>
      </c>
      <c r="AV49" s="121">
        <f t="shared" si="7"/>
        <v>1259</v>
      </c>
      <c r="AW49" s="101">
        <f t="shared" si="8"/>
        <v>1000</v>
      </c>
      <c r="AX49" s="121">
        <f t="shared" si="9"/>
        <v>1247</v>
      </c>
      <c r="AY49" s="121">
        <f t="shared" si="10"/>
        <v>1041</v>
      </c>
      <c r="AZ49" s="59"/>
      <c r="BA49" s="122">
        <f t="shared" si="11"/>
        <v>11</v>
      </c>
      <c r="BB49" s="121">
        <f t="shared" si="12"/>
        <v>15</v>
      </c>
      <c r="BC49" s="121">
        <f t="shared" si="13"/>
        <v>16</v>
      </c>
      <c r="BD49" s="101">
        <f t="shared" si="14"/>
        <v>13</v>
      </c>
      <c r="BE49" s="121">
        <f t="shared" si="15"/>
        <v>10</v>
      </c>
      <c r="BF49" s="121">
        <f t="shared" si="16"/>
        <v>9</v>
      </c>
      <c r="BG49" s="121">
        <f t="shared" si="17"/>
        <v>11</v>
      </c>
      <c r="BH49" s="121">
        <f t="shared" si="18"/>
        <v>10</v>
      </c>
      <c r="BI49" s="121">
        <f t="shared" si="19"/>
        <v>4</v>
      </c>
      <c r="BJ49" s="121">
        <f t="shared" si="20"/>
        <v>8</v>
      </c>
      <c r="BK49" s="121">
        <f t="shared" si="21"/>
        <v>8</v>
      </c>
      <c r="BL49" s="102">
        <f t="shared" si="31"/>
        <v>115</v>
      </c>
      <c r="BM49" s="101">
        <f t="shared" si="32"/>
        <v>4</v>
      </c>
      <c r="BN49" s="101">
        <f t="shared" si="33"/>
        <v>16</v>
      </c>
      <c r="BO49" s="103">
        <f t="shared" si="34"/>
        <v>95</v>
      </c>
      <c r="BQ49" s="168">
        <f t="shared" si="22"/>
        <v>21</v>
      </c>
      <c r="BR49" s="169">
        <f t="shared" si="23"/>
        <v>43</v>
      </c>
    </row>
    <row r="50" spans="1:70" ht="14.25">
      <c r="A50" s="104">
        <v>46</v>
      </c>
      <c r="B50" s="123" t="s">
        <v>103</v>
      </c>
      <c r="C50" s="123" t="s">
        <v>81</v>
      </c>
      <c r="D50" s="171"/>
      <c r="E50" s="105">
        <f t="shared" si="24"/>
        <v>1111.42</v>
      </c>
      <c r="F50" s="106">
        <f t="shared" si="25"/>
        <v>-20.58</v>
      </c>
      <c r="G50" s="109">
        <v>1132</v>
      </c>
      <c r="H50" s="108"/>
      <c r="I50" s="109">
        <f t="shared" si="26"/>
        <v>-88.272727272727252</v>
      </c>
      <c r="J50" s="128">
        <f t="shared" si="27"/>
        <v>58</v>
      </c>
      <c r="K50" s="167">
        <v>7</v>
      </c>
      <c r="L50" s="110">
        <v>11</v>
      </c>
      <c r="M50" s="111">
        <f t="shared" si="28"/>
        <v>1220.2727272727273</v>
      </c>
      <c r="N50" s="109">
        <f t="shared" si="29"/>
        <v>112</v>
      </c>
      <c r="O50" s="112">
        <f t="shared" si="30"/>
        <v>94</v>
      </c>
      <c r="P50" s="113">
        <v>14</v>
      </c>
      <c r="Q50" s="114">
        <v>0</v>
      </c>
      <c r="R50" s="115">
        <v>4</v>
      </c>
      <c r="S50" s="116">
        <v>2</v>
      </c>
      <c r="T50" s="117">
        <v>30</v>
      </c>
      <c r="U50" s="118">
        <v>0</v>
      </c>
      <c r="V50" s="115">
        <v>31</v>
      </c>
      <c r="W50" s="118">
        <v>1</v>
      </c>
      <c r="X50" s="117">
        <v>35</v>
      </c>
      <c r="Y50" s="118">
        <v>1</v>
      </c>
      <c r="Z50" s="117">
        <v>32</v>
      </c>
      <c r="AA50" s="118">
        <v>2</v>
      </c>
      <c r="AB50" s="117">
        <v>22</v>
      </c>
      <c r="AC50" s="116">
        <v>0</v>
      </c>
      <c r="AD50" s="113">
        <v>37</v>
      </c>
      <c r="AE50" s="114">
        <v>0</v>
      </c>
      <c r="AF50" s="119">
        <v>60</v>
      </c>
      <c r="AG50" s="116">
        <v>0</v>
      </c>
      <c r="AH50" s="115">
        <v>52</v>
      </c>
      <c r="AI50" s="118">
        <v>0</v>
      </c>
      <c r="AJ50" s="115">
        <v>57</v>
      </c>
      <c r="AK50" s="118">
        <v>1</v>
      </c>
      <c r="AL50" s="176"/>
      <c r="AM50" s="175"/>
      <c r="AN50" s="176"/>
      <c r="AO50" s="120">
        <f t="shared" si="0"/>
        <v>1373</v>
      </c>
      <c r="AP50" s="101">
        <f t="shared" si="1"/>
        <v>1509</v>
      </c>
      <c r="AQ50" s="121">
        <f t="shared" si="2"/>
        <v>1256</v>
      </c>
      <c r="AR50" s="101">
        <f t="shared" si="3"/>
        <v>1256</v>
      </c>
      <c r="AS50" s="121">
        <f t="shared" si="4"/>
        <v>1215</v>
      </c>
      <c r="AT50" s="121">
        <f t="shared" si="5"/>
        <v>1247</v>
      </c>
      <c r="AU50" s="121">
        <f t="shared" si="6"/>
        <v>1313</v>
      </c>
      <c r="AV50" s="121">
        <f t="shared" si="7"/>
        <v>1213</v>
      </c>
      <c r="AW50" s="101">
        <f t="shared" si="8"/>
        <v>1000</v>
      </c>
      <c r="AX50" s="121">
        <f t="shared" si="9"/>
        <v>1041</v>
      </c>
      <c r="AY50" s="121">
        <f t="shared" si="10"/>
        <v>1000</v>
      </c>
      <c r="AZ50" s="59"/>
      <c r="BA50" s="122">
        <f t="shared" si="11"/>
        <v>13</v>
      </c>
      <c r="BB50" s="121">
        <f t="shared" si="12"/>
        <v>10</v>
      </c>
      <c r="BC50" s="121">
        <f t="shared" si="13"/>
        <v>13</v>
      </c>
      <c r="BD50" s="101">
        <f t="shared" si="14"/>
        <v>9</v>
      </c>
      <c r="BE50" s="121">
        <f t="shared" si="15"/>
        <v>12</v>
      </c>
      <c r="BF50" s="121">
        <f t="shared" si="16"/>
        <v>8</v>
      </c>
      <c r="BG50" s="121">
        <f t="shared" si="17"/>
        <v>14</v>
      </c>
      <c r="BH50" s="121">
        <f t="shared" si="18"/>
        <v>12</v>
      </c>
      <c r="BI50" s="121">
        <f t="shared" si="19"/>
        <v>9</v>
      </c>
      <c r="BJ50" s="121">
        <f t="shared" si="20"/>
        <v>8</v>
      </c>
      <c r="BK50" s="121">
        <f t="shared" si="21"/>
        <v>4</v>
      </c>
      <c r="BL50" s="102">
        <f t="shared" si="31"/>
        <v>112</v>
      </c>
      <c r="BM50" s="101">
        <f t="shared" si="32"/>
        <v>4</v>
      </c>
      <c r="BN50" s="101">
        <f t="shared" si="33"/>
        <v>14</v>
      </c>
      <c r="BO50" s="103">
        <f t="shared" si="34"/>
        <v>94</v>
      </c>
      <c r="BQ50" s="168">
        <f t="shared" si="22"/>
        <v>7</v>
      </c>
      <c r="BR50" s="169">
        <f t="shared" si="23"/>
        <v>58</v>
      </c>
    </row>
    <row r="51" spans="1:70" ht="14.25">
      <c r="A51" s="104">
        <v>47</v>
      </c>
      <c r="B51" s="123" t="s">
        <v>363</v>
      </c>
      <c r="C51" s="123" t="s">
        <v>178</v>
      </c>
      <c r="D51" s="171"/>
      <c r="E51" s="105">
        <f t="shared" si="24"/>
        <v>1090.48</v>
      </c>
      <c r="F51" s="106">
        <f t="shared" si="25"/>
        <v>-41.52000000000001</v>
      </c>
      <c r="G51" s="109">
        <v>1132</v>
      </c>
      <c r="H51" s="108"/>
      <c r="I51" s="109">
        <f t="shared" si="26"/>
        <v>6.9090909090909918</v>
      </c>
      <c r="J51" s="128">
        <f t="shared" si="27"/>
        <v>59</v>
      </c>
      <c r="K51" s="167">
        <v>7</v>
      </c>
      <c r="L51" s="110">
        <v>11</v>
      </c>
      <c r="M51" s="111">
        <f t="shared" si="28"/>
        <v>1125.090909090909</v>
      </c>
      <c r="N51" s="109">
        <f t="shared" si="29"/>
        <v>94</v>
      </c>
      <c r="O51" s="112">
        <f t="shared" si="30"/>
        <v>75</v>
      </c>
      <c r="P51" s="113">
        <v>15</v>
      </c>
      <c r="Q51" s="114">
        <v>0</v>
      </c>
      <c r="R51" s="115">
        <v>13</v>
      </c>
      <c r="S51" s="116">
        <v>0</v>
      </c>
      <c r="T51" s="117">
        <v>56</v>
      </c>
      <c r="U51" s="118">
        <v>0</v>
      </c>
      <c r="V51" s="115">
        <v>58</v>
      </c>
      <c r="W51" s="118">
        <v>2</v>
      </c>
      <c r="X51" s="117">
        <v>34</v>
      </c>
      <c r="Y51" s="118">
        <v>0</v>
      </c>
      <c r="Z51" s="117">
        <v>48</v>
      </c>
      <c r="AA51" s="118">
        <v>0</v>
      </c>
      <c r="AB51" s="117">
        <v>55</v>
      </c>
      <c r="AC51" s="116">
        <v>2</v>
      </c>
      <c r="AD51" s="113">
        <v>52</v>
      </c>
      <c r="AE51" s="114">
        <v>0</v>
      </c>
      <c r="AF51" s="119">
        <v>31</v>
      </c>
      <c r="AG51" s="116">
        <v>0</v>
      </c>
      <c r="AH51" s="115">
        <v>57</v>
      </c>
      <c r="AI51" s="118">
        <v>2</v>
      </c>
      <c r="AJ51" s="115">
        <v>62</v>
      </c>
      <c r="AK51" s="118">
        <v>1</v>
      </c>
      <c r="AL51" s="176"/>
      <c r="AM51" s="175"/>
      <c r="AN51" s="176"/>
      <c r="AO51" s="120">
        <f t="shared" si="0"/>
        <v>1370</v>
      </c>
      <c r="AP51" s="101">
        <f t="shared" si="1"/>
        <v>1376</v>
      </c>
      <c r="AQ51" s="121">
        <f t="shared" si="2"/>
        <v>1000</v>
      </c>
      <c r="AR51" s="101">
        <f t="shared" si="3"/>
        <v>1000</v>
      </c>
      <c r="AS51" s="121">
        <f t="shared" si="4"/>
        <v>1218</v>
      </c>
      <c r="AT51" s="121">
        <f t="shared" si="5"/>
        <v>1115</v>
      </c>
      <c r="AU51" s="121">
        <f t="shared" si="6"/>
        <v>1000</v>
      </c>
      <c r="AV51" s="121">
        <f t="shared" si="7"/>
        <v>1041</v>
      </c>
      <c r="AW51" s="101">
        <f t="shared" si="8"/>
        <v>1256</v>
      </c>
      <c r="AX51" s="121">
        <f t="shared" si="9"/>
        <v>1000</v>
      </c>
      <c r="AY51" s="121">
        <f t="shared" si="10"/>
        <v>1000</v>
      </c>
      <c r="AZ51" s="59"/>
      <c r="BA51" s="122">
        <f t="shared" si="11"/>
        <v>15</v>
      </c>
      <c r="BB51" s="121">
        <f t="shared" si="12"/>
        <v>11</v>
      </c>
      <c r="BC51" s="121">
        <f t="shared" si="13"/>
        <v>9</v>
      </c>
      <c r="BD51" s="101">
        <f t="shared" si="14"/>
        <v>5</v>
      </c>
      <c r="BE51" s="121">
        <f t="shared" si="15"/>
        <v>10</v>
      </c>
      <c r="BF51" s="121">
        <f t="shared" si="16"/>
        <v>13</v>
      </c>
      <c r="BG51" s="121">
        <f t="shared" si="17"/>
        <v>4</v>
      </c>
      <c r="BH51" s="121">
        <f t="shared" si="18"/>
        <v>8</v>
      </c>
      <c r="BI51" s="121">
        <f t="shared" si="19"/>
        <v>9</v>
      </c>
      <c r="BJ51" s="121">
        <f t="shared" si="20"/>
        <v>4</v>
      </c>
      <c r="BK51" s="121">
        <f t="shared" si="21"/>
        <v>6</v>
      </c>
      <c r="BL51" s="102">
        <f t="shared" si="31"/>
        <v>94</v>
      </c>
      <c r="BM51" s="101">
        <f t="shared" si="32"/>
        <v>4</v>
      </c>
      <c r="BN51" s="101">
        <f t="shared" si="33"/>
        <v>15</v>
      </c>
      <c r="BO51" s="103">
        <f t="shared" si="34"/>
        <v>75</v>
      </c>
      <c r="BQ51" s="168">
        <f t="shared" si="22"/>
        <v>6</v>
      </c>
      <c r="BR51" s="169">
        <f t="shared" si="23"/>
        <v>59</v>
      </c>
    </row>
    <row r="52" spans="1:70" ht="14.25">
      <c r="A52" s="104">
        <v>48</v>
      </c>
      <c r="B52" s="123" t="s">
        <v>364</v>
      </c>
      <c r="C52" s="123" t="s">
        <v>190</v>
      </c>
      <c r="D52" s="171"/>
      <c r="E52" s="105">
        <f t="shared" si="24"/>
        <v>1148.08</v>
      </c>
      <c r="F52" s="106">
        <f t="shared" si="25"/>
        <v>33.080000000000013</v>
      </c>
      <c r="G52" s="127">
        <v>1115</v>
      </c>
      <c r="H52" s="108"/>
      <c r="I52" s="109">
        <f t="shared" si="26"/>
        <v>-59.454545454545496</v>
      </c>
      <c r="J52" s="128">
        <f t="shared" si="27"/>
        <v>20</v>
      </c>
      <c r="K52" s="167">
        <v>13</v>
      </c>
      <c r="L52" s="110">
        <v>11</v>
      </c>
      <c r="M52" s="111">
        <f t="shared" si="28"/>
        <v>1174.4545454545455</v>
      </c>
      <c r="N52" s="109">
        <f t="shared" si="29"/>
        <v>105</v>
      </c>
      <c r="O52" s="112">
        <f t="shared" si="30"/>
        <v>88</v>
      </c>
      <c r="P52" s="113">
        <v>16</v>
      </c>
      <c r="Q52" s="114">
        <v>0</v>
      </c>
      <c r="R52" s="115">
        <v>32</v>
      </c>
      <c r="S52" s="116">
        <v>0</v>
      </c>
      <c r="T52" s="117">
        <v>55</v>
      </c>
      <c r="U52" s="118">
        <v>2</v>
      </c>
      <c r="V52" s="115">
        <v>29</v>
      </c>
      <c r="W52" s="118">
        <v>0</v>
      </c>
      <c r="X52" s="117">
        <v>52</v>
      </c>
      <c r="Y52" s="118">
        <v>0</v>
      </c>
      <c r="Z52" s="117">
        <v>47</v>
      </c>
      <c r="AA52" s="118">
        <v>2</v>
      </c>
      <c r="AB52" s="117">
        <v>37</v>
      </c>
      <c r="AC52" s="116">
        <v>1</v>
      </c>
      <c r="AD52" s="113">
        <v>59</v>
      </c>
      <c r="AE52" s="114">
        <v>2</v>
      </c>
      <c r="AF52" s="119">
        <v>49</v>
      </c>
      <c r="AG52" s="116">
        <v>2</v>
      </c>
      <c r="AH52" s="115">
        <v>19</v>
      </c>
      <c r="AI52" s="118">
        <v>2</v>
      </c>
      <c r="AJ52" s="115">
        <v>36</v>
      </c>
      <c r="AK52" s="118">
        <v>2</v>
      </c>
      <c r="AL52" s="176"/>
      <c r="AM52" s="175"/>
      <c r="AN52" s="176"/>
      <c r="AO52" s="120">
        <f t="shared" si="0"/>
        <v>1359</v>
      </c>
      <c r="AP52" s="101">
        <f t="shared" si="1"/>
        <v>1247</v>
      </c>
      <c r="AQ52" s="121">
        <f t="shared" si="2"/>
        <v>1000</v>
      </c>
      <c r="AR52" s="101">
        <f t="shared" si="3"/>
        <v>1259</v>
      </c>
      <c r="AS52" s="121">
        <f t="shared" si="4"/>
        <v>1041</v>
      </c>
      <c r="AT52" s="121">
        <f t="shared" si="5"/>
        <v>1132</v>
      </c>
      <c r="AU52" s="121">
        <f t="shared" si="6"/>
        <v>1213</v>
      </c>
      <c r="AV52" s="121">
        <f t="shared" si="7"/>
        <v>1000</v>
      </c>
      <c r="AW52" s="101">
        <f t="shared" si="8"/>
        <v>1109</v>
      </c>
      <c r="AX52" s="121">
        <f t="shared" si="9"/>
        <v>1345</v>
      </c>
      <c r="AY52" s="121">
        <f t="shared" si="10"/>
        <v>1214</v>
      </c>
      <c r="AZ52" s="59"/>
      <c r="BA52" s="122">
        <f t="shared" si="11"/>
        <v>13</v>
      </c>
      <c r="BB52" s="121">
        <f t="shared" si="12"/>
        <v>8</v>
      </c>
      <c r="BC52" s="121">
        <f t="shared" si="13"/>
        <v>4</v>
      </c>
      <c r="BD52" s="101">
        <f t="shared" si="14"/>
        <v>10</v>
      </c>
      <c r="BE52" s="121">
        <f t="shared" si="15"/>
        <v>8</v>
      </c>
      <c r="BF52" s="121">
        <f t="shared" si="16"/>
        <v>7</v>
      </c>
      <c r="BG52" s="121">
        <f t="shared" si="17"/>
        <v>12</v>
      </c>
      <c r="BH52" s="121">
        <f t="shared" si="18"/>
        <v>8</v>
      </c>
      <c r="BI52" s="121">
        <f t="shared" si="19"/>
        <v>11</v>
      </c>
      <c r="BJ52" s="121">
        <f t="shared" si="20"/>
        <v>12</v>
      </c>
      <c r="BK52" s="121">
        <f t="shared" si="21"/>
        <v>12</v>
      </c>
      <c r="BL52" s="102">
        <f t="shared" si="31"/>
        <v>105</v>
      </c>
      <c r="BM52" s="101">
        <f t="shared" si="32"/>
        <v>4</v>
      </c>
      <c r="BN52" s="101">
        <f t="shared" si="33"/>
        <v>13</v>
      </c>
      <c r="BO52" s="103">
        <f t="shared" si="34"/>
        <v>88</v>
      </c>
      <c r="BQ52" s="168">
        <f t="shared" si="22"/>
        <v>45</v>
      </c>
      <c r="BR52" s="169">
        <f t="shared" si="23"/>
        <v>20</v>
      </c>
    </row>
    <row r="53" spans="1:70" ht="14.25">
      <c r="A53" s="104">
        <v>49</v>
      </c>
      <c r="B53" s="123" t="s">
        <v>127</v>
      </c>
      <c r="C53" s="123" t="s">
        <v>108</v>
      </c>
      <c r="D53" s="171"/>
      <c r="E53" s="105">
        <f t="shared" si="24"/>
        <v>1137.58</v>
      </c>
      <c r="F53" s="106">
        <f t="shared" si="25"/>
        <v>28.580000000000005</v>
      </c>
      <c r="G53" s="109">
        <v>1109</v>
      </c>
      <c r="H53" s="108"/>
      <c r="I53" s="109">
        <f t="shared" si="26"/>
        <v>-129.90909090909099</v>
      </c>
      <c r="J53" s="128">
        <f t="shared" si="27"/>
        <v>31</v>
      </c>
      <c r="K53" s="167">
        <v>11</v>
      </c>
      <c r="L53" s="110">
        <v>11</v>
      </c>
      <c r="M53" s="111">
        <f t="shared" si="28"/>
        <v>1238.909090909091</v>
      </c>
      <c r="N53" s="109">
        <f t="shared" si="29"/>
        <v>124</v>
      </c>
      <c r="O53" s="112">
        <f t="shared" si="30"/>
        <v>101</v>
      </c>
      <c r="P53" s="113">
        <v>17</v>
      </c>
      <c r="Q53" s="114">
        <v>0</v>
      </c>
      <c r="R53" s="115">
        <v>27</v>
      </c>
      <c r="S53" s="116">
        <v>2</v>
      </c>
      <c r="T53" s="117">
        <v>29</v>
      </c>
      <c r="U53" s="118">
        <v>2</v>
      </c>
      <c r="V53" s="115">
        <v>30</v>
      </c>
      <c r="W53" s="118">
        <v>0</v>
      </c>
      <c r="X53" s="117">
        <v>32</v>
      </c>
      <c r="Y53" s="118">
        <v>2</v>
      </c>
      <c r="Z53" s="117">
        <v>9</v>
      </c>
      <c r="AA53" s="118">
        <v>0</v>
      </c>
      <c r="AB53" s="117">
        <v>38</v>
      </c>
      <c r="AC53" s="116">
        <v>0</v>
      </c>
      <c r="AD53" s="113">
        <v>34</v>
      </c>
      <c r="AE53" s="114">
        <v>1</v>
      </c>
      <c r="AF53" s="119">
        <v>48</v>
      </c>
      <c r="AG53" s="116">
        <v>0</v>
      </c>
      <c r="AH53" s="115">
        <v>31</v>
      </c>
      <c r="AI53" s="118">
        <v>2</v>
      </c>
      <c r="AJ53" s="115">
        <v>63</v>
      </c>
      <c r="AK53" s="118">
        <v>2</v>
      </c>
      <c r="AL53" s="176"/>
      <c r="AM53" s="175"/>
      <c r="AN53" s="176"/>
      <c r="AO53" s="120">
        <f t="shared" si="0"/>
        <v>1350</v>
      </c>
      <c r="AP53" s="101">
        <f t="shared" si="1"/>
        <v>1293</v>
      </c>
      <c r="AQ53" s="121">
        <f t="shared" si="2"/>
        <v>1259</v>
      </c>
      <c r="AR53" s="101">
        <f t="shared" si="3"/>
        <v>1256</v>
      </c>
      <c r="AS53" s="121">
        <f t="shared" si="4"/>
        <v>1247</v>
      </c>
      <c r="AT53" s="121">
        <f t="shared" si="5"/>
        <v>1421</v>
      </c>
      <c r="AU53" s="121">
        <f t="shared" si="6"/>
        <v>1213</v>
      </c>
      <c r="AV53" s="121">
        <f t="shared" si="7"/>
        <v>1218</v>
      </c>
      <c r="AW53" s="101">
        <f t="shared" si="8"/>
        <v>1115</v>
      </c>
      <c r="AX53" s="121">
        <f t="shared" si="9"/>
        <v>1256</v>
      </c>
      <c r="AY53" s="121">
        <f t="shared" si="10"/>
        <v>1000</v>
      </c>
      <c r="AZ53" s="59"/>
      <c r="BA53" s="122">
        <f t="shared" si="11"/>
        <v>13</v>
      </c>
      <c r="BB53" s="121">
        <f t="shared" si="12"/>
        <v>11</v>
      </c>
      <c r="BC53" s="121">
        <f t="shared" si="13"/>
        <v>10</v>
      </c>
      <c r="BD53" s="101">
        <f t="shared" si="14"/>
        <v>13</v>
      </c>
      <c r="BE53" s="121">
        <f t="shared" si="15"/>
        <v>8</v>
      </c>
      <c r="BF53" s="121">
        <f t="shared" si="16"/>
        <v>15</v>
      </c>
      <c r="BG53" s="121">
        <f t="shared" si="17"/>
        <v>13</v>
      </c>
      <c r="BH53" s="121">
        <f t="shared" si="18"/>
        <v>10</v>
      </c>
      <c r="BI53" s="121">
        <f t="shared" si="19"/>
        <v>13</v>
      </c>
      <c r="BJ53" s="121">
        <f t="shared" si="20"/>
        <v>9</v>
      </c>
      <c r="BK53" s="121">
        <f t="shared" si="21"/>
        <v>9</v>
      </c>
      <c r="BL53" s="102">
        <f t="shared" si="31"/>
        <v>124</v>
      </c>
      <c r="BM53" s="101">
        <f t="shared" si="32"/>
        <v>8</v>
      </c>
      <c r="BN53" s="101">
        <f t="shared" si="33"/>
        <v>15</v>
      </c>
      <c r="BO53" s="103">
        <f t="shared" si="34"/>
        <v>101</v>
      </c>
      <c r="BQ53" s="168">
        <f t="shared" si="22"/>
        <v>34</v>
      </c>
      <c r="BR53" s="169">
        <f t="shared" si="23"/>
        <v>31</v>
      </c>
    </row>
    <row r="54" spans="1:70" ht="15" customHeight="1">
      <c r="A54" s="104">
        <v>50</v>
      </c>
      <c r="B54" s="123" t="s">
        <v>365</v>
      </c>
      <c r="C54" s="123" t="s">
        <v>366</v>
      </c>
      <c r="D54" s="171"/>
      <c r="E54" s="105">
        <f t="shared" si="24"/>
        <v>1060</v>
      </c>
      <c r="F54" s="106">
        <f t="shared" si="25"/>
        <v>-11.000000000000032</v>
      </c>
      <c r="G54" s="109">
        <v>1071</v>
      </c>
      <c r="H54" s="108"/>
      <c r="I54" s="109">
        <f t="shared" si="26"/>
        <v>-86.36363636363626</v>
      </c>
      <c r="J54" s="128">
        <f t="shared" si="27"/>
        <v>56</v>
      </c>
      <c r="K54" s="167">
        <v>8</v>
      </c>
      <c r="L54" s="110">
        <v>11</v>
      </c>
      <c r="M54" s="111">
        <f t="shared" si="28"/>
        <v>1157.3636363636363</v>
      </c>
      <c r="N54" s="109">
        <f t="shared" si="29"/>
        <v>108</v>
      </c>
      <c r="O54" s="112">
        <f t="shared" si="30"/>
        <v>86</v>
      </c>
      <c r="P54" s="113">
        <v>18</v>
      </c>
      <c r="Q54" s="114">
        <v>1</v>
      </c>
      <c r="R54" s="115">
        <v>12</v>
      </c>
      <c r="S54" s="116">
        <v>1</v>
      </c>
      <c r="T54" s="117">
        <v>32</v>
      </c>
      <c r="U54" s="118">
        <v>0</v>
      </c>
      <c r="V54" s="115">
        <v>56</v>
      </c>
      <c r="W54" s="118">
        <v>0</v>
      </c>
      <c r="X54" s="117">
        <v>54</v>
      </c>
      <c r="Y54" s="118">
        <v>1</v>
      </c>
      <c r="Z54" s="117">
        <v>41</v>
      </c>
      <c r="AA54" s="118">
        <v>1</v>
      </c>
      <c r="AB54" s="117">
        <v>52</v>
      </c>
      <c r="AC54" s="116">
        <v>2</v>
      </c>
      <c r="AD54" s="113">
        <v>43</v>
      </c>
      <c r="AE54" s="114">
        <v>0</v>
      </c>
      <c r="AF54" s="119">
        <v>51</v>
      </c>
      <c r="AG54" s="116">
        <v>0</v>
      </c>
      <c r="AH54" s="115">
        <v>59</v>
      </c>
      <c r="AI54" s="118">
        <v>2</v>
      </c>
      <c r="AJ54" s="115">
        <v>31</v>
      </c>
      <c r="AK54" s="118">
        <v>0</v>
      </c>
      <c r="AL54" s="176"/>
      <c r="AM54" s="175"/>
      <c r="AN54" s="176"/>
      <c r="AO54" s="120">
        <f t="shared" si="0"/>
        <v>1349</v>
      </c>
      <c r="AP54" s="101">
        <f t="shared" si="1"/>
        <v>1380</v>
      </c>
      <c r="AQ54" s="121">
        <f t="shared" si="2"/>
        <v>1247</v>
      </c>
      <c r="AR54" s="101">
        <f t="shared" si="3"/>
        <v>1000</v>
      </c>
      <c r="AS54" s="121">
        <f t="shared" si="4"/>
        <v>1005</v>
      </c>
      <c r="AT54" s="121">
        <f t="shared" si="5"/>
        <v>1201</v>
      </c>
      <c r="AU54" s="121">
        <f t="shared" si="6"/>
        <v>1041</v>
      </c>
      <c r="AV54" s="121">
        <f t="shared" si="7"/>
        <v>1187</v>
      </c>
      <c r="AW54" s="101">
        <f t="shared" si="8"/>
        <v>1065</v>
      </c>
      <c r="AX54" s="121">
        <f t="shared" si="9"/>
        <v>1000</v>
      </c>
      <c r="AY54" s="121">
        <f t="shared" si="10"/>
        <v>1256</v>
      </c>
      <c r="AZ54" s="59"/>
      <c r="BA54" s="122">
        <f t="shared" si="11"/>
        <v>14</v>
      </c>
      <c r="BB54" s="121">
        <f t="shared" si="12"/>
        <v>12</v>
      </c>
      <c r="BC54" s="121">
        <f t="shared" si="13"/>
        <v>8</v>
      </c>
      <c r="BD54" s="101">
        <f t="shared" si="14"/>
        <v>9</v>
      </c>
      <c r="BE54" s="121">
        <f t="shared" si="15"/>
        <v>10</v>
      </c>
      <c r="BF54" s="121">
        <f t="shared" si="16"/>
        <v>11</v>
      </c>
      <c r="BG54" s="121">
        <f t="shared" si="17"/>
        <v>8</v>
      </c>
      <c r="BH54" s="121">
        <f t="shared" si="18"/>
        <v>11</v>
      </c>
      <c r="BI54" s="121">
        <f t="shared" si="19"/>
        <v>8</v>
      </c>
      <c r="BJ54" s="121">
        <f t="shared" si="20"/>
        <v>8</v>
      </c>
      <c r="BK54" s="121">
        <f t="shared" si="21"/>
        <v>9</v>
      </c>
      <c r="BL54" s="102">
        <f t="shared" si="31"/>
        <v>108</v>
      </c>
      <c r="BM54" s="101">
        <f t="shared" si="32"/>
        <v>8</v>
      </c>
      <c r="BN54" s="101">
        <f t="shared" si="33"/>
        <v>14</v>
      </c>
      <c r="BO54" s="103">
        <f t="shared" si="34"/>
        <v>86</v>
      </c>
      <c r="BQ54" s="168">
        <f t="shared" si="22"/>
        <v>9</v>
      </c>
      <c r="BR54" s="169">
        <f t="shared" si="23"/>
        <v>56</v>
      </c>
    </row>
    <row r="55" spans="1:70" ht="15" customHeight="1">
      <c r="A55" s="104">
        <v>51</v>
      </c>
      <c r="B55" s="123" t="s">
        <v>200</v>
      </c>
      <c r="C55" s="123" t="s">
        <v>362</v>
      </c>
      <c r="D55" s="171"/>
      <c r="E55" s="105">
        <f t="shared" si="24"/>
        <v>1061.54</v>
      </c>
      <c r="F55" s="106">
        <f t="shared" si="25"/>
        <v>-3.4599999999999653</v>
      </c>
      <c r="G55" s="109">
        <v>1065</v>
      </c>
      <c r="H55" s="108"/>
      <c r="I55" s="109">
        <f t="shared" si="26"/>
        <v>-120.63636363636374</v>
      </c>
      <c r="J55" s="128">
        <f t="shared" si="27"/>
        <v>55</v>
      </c>
      <c r="K55" s="167">
        <v>8</v>
      </c>
      <c r="L55" s="110">
        <v>11</v>
      </c>
      <c r="M55" s="111">
        <f t="shared" si="28"/>
        <v>1185.6363636363637</v>
      </c>
      <c r="N55" s="109">
        <f t="shared" si="29"/>
        <v>108</v>
      </c>
      <c r="O55" s="112">
        <f t="shared" si="30"/>
        <v>88</v>
      </c>
      <c r="P55" s="113">
        <v>19</v>
      </c>
      <c r="Q55" s="114">
        <v>0</v>
      </c>
      <c r="R55" s="115">
        <v>29</v>
      </c>
      <c r="S55" s="116">
        <v>0</v>
      </c>
      <c r="T55" s="117">
        <v>58</v>
      </c>
      <c r="U55" s="118">
        <v>2</v>
      </c>
      <c r="V55" s="115">
        <v>52</v>
      </c>
      <c r="W55" s="118">
        <v>2</v>
      </c>
      <c r="X55" s="117">
        <v>9</v>
      </c>
      <c r="Y55" s="118">
        <v>0</v>
      </c>
      <c r="Z55" s="117">
        <v>38</v>
      </c>
      <c r="AA55" s="118">
        <v>0</v>
      </c>
      <c r="AB55" s="117">
        <v>62</v>
      </c>
      <c r="AC55" s="116">
        <v>2</v>
      </c>
      <c r="AD55" s="113">
        <v>61</v>
      </c>
      <c r="AE55" s="114">
        <v>0</v>
      </c>
      <c r="AF55" s="119">
        <v>50</v>
      </c>
      <c r="AG55" s="116">
        <v>2</v>
      </c>
      <c r="AH55" s="115">
        <v>44</v>
      </c>
      <c r="AI55" s="118">
        <v>0</v>
      </c>
      <c r="AJ55" s="115">
        <v>4</v>
      </c>
      <c r="AK55" s="118">
        <v>0</v>
      </c>
      <c r="AL55" s="176"/>
      <c r="AM55" s="175"/>
      <c r="AN55" s="176"/>
      <c r="AO55" s="120">
        <f t="shared" si="0"/>
        <v>1345</v>
      </c>
      <c r="AP55" s="101">
        <f t="shared" si="1"/>
        <v>1259</v>
      </c>
      <c r="AQ55" s="121">
        <f t="shared" si="2"/>
        <v>1000</v>
      </c>
      <c r="AR55" s="101">
        <f t="shared" si="3"/>
        <v>1041</v>
      </c>
      <c r="AS55" s="121">
        <f t="shared" si="4"/>
        <v>1421</v>
      </c>
      <c r="AT55" s="121">
        <f t="shared" si="5"/>
        <v>1213</v>
      </c>
      <c r="AU55" s="121">
        <f t="shared" si="6"/>
        <v>1000</v>
      </c>
      <c r="AV55" s="121">
        <f t="shared" si="7"/>
        <v>1000</v>
      </c>
      <c r="AW55" s="101">
        <f t="shared" si="8"/>
        <v>1071</v>
      </c>
      <c r="AX55" s="121">
        <f t="shared" si="9"/>
        <v>1183</v>
      </c>
      <c r="AY55" s="121">
        <f t="shared" si="10"/>
        <v>1509</v>
      </c>
      <c r="AZ55" s="59"/>
      <c r="BA55" s="122">
        <f t="shared" si="11"/>
        <v>12</v>
      </c>
      <c r="BB55" s="121">
        <f t="shared" si="12"/>
        <v>10</v>
      </c>
      <c r="BC55" s="121">
        <f t="shared" si="13"/>
        <v>5</v>
      </c>
      <c r="BD55" s="101">
        <f t="shared" si="14"/>
        <v>8</v>
      </c>
      <c r="BE55" s="121">
        <f t="shared" si="15"/>
        <v>15</v>
      </c>
      <c r="BF55" s="121">
        <f t="shared" si="16"/>
        <v>13</v>
      </c>
      <c r="BG55" s="121">
        <f t="shared" si="17"/>
        <v>6</v>
      </c>
      <c r="BH55" s="121">
        <f t="shared" si="18"/>
        <v>11</v>
      </c>
      <c r="BI55" s="121">
        <f t="shared" si="19"/>
        <v>8</v>
      </c>
      <c r="BJ55" s="121">
        <f t="shared" si="20"/>
        <v>10</v>
      </c>
      <c r="BK55" s="121">
        <f t="shared" si="21"/>
        <v>10</v>
      </c>
      <c r="BL55" s="102">
        <f t="shared" si="31"/>
        <v>108</v>
      </c>
      <c r="BM55" s="101">
        <f t="shared" si="32"/>
        <v>5</v>
      </c>
      <c r="BN55" s="101">
        <f t="shared" si="33"/>
        <v>15</v>
      </c>
      <c r="BO55" s="103">
        <f t="shared" si="34"/>
        <v>88</v>
      </c>
      <c r="BQ55" s="168">
        <f t="shared" si="22"/>
        <v>10</v>
      </c>
      <c r="BR55" s="169">
        <f t="shared" si="23"/>
        <v>55</v>
      </c>
    </row>
    <row r="56" spans="1:70" ht="15" customHeight="1">
      <c r="A56" s="104">
        <v>52</v>
      </c>
      <c r="B56" s="123" t="s">
        <v>367</v>
      </c>
      <c r="C56" s="123" t="s">
        <v>165</v>
      </c>
      <c r="D56" s="171"/>
      <c r="E56" s="105">
        <f t="shared" si="24"/>
        <v>1030.96</v>
      </c>
      <c r="F56" s="106">
        <f t="shared" si="25"/>
        <v>-10.039999999999996</v>
      </c>
      <c r="G56" s="109">
        <v>1041</v>
      </c>
      <c r="H56" s="108"/>
      <c r="I56" s="109">
        <f t="shared" si="26"/>
        <v>-90.727272727272748</v>
      </c>
      <c r="J56" s="128">
        <f t="shared" si="27"/>
        <v>57</v>
      </c>
      <c r="K56" s="167">
        <v>8</v>
      </c>
      <c r="L56" s="110">
        <v>11</v>
      </c>
      <c r="M56" s="111">
        <f t="shared" si="28"/>
        <v>1131.7272727272727</v>
      </c>
      <c r="N56" s="109">
        <f t="shared" si="29"/>
        <v>103</v>
      </c>
      <c r="O56" s="112">
        <f t="shared" si="30"/>
        <v>82</v>
      </c>
      <c r="P56" s="113">
        <v>20</v>
      </c>
      <c r="Q56" s="114">
        <v>0</v>
      </c>
      <c r="R56" s="115">
        <v>33</v>
      </c>
      <c r="S56" s="116">
        <v>0</v>
      </c>
      <c r="T56" s="117">
        <v>57</v>
      </c>
      <c r="U56" s="118">
        <v>2</v>
      </c>
      <c r="V56" s="115">
        <v>51</v>
      </c>
      <c r="W56" s="118">
        <v>0</v>
      </c>
      <c r="X56" s="117">
        <v>48</v>
      </c>
      <c r="Y56" s="118">
        <v>2</v>
      </c>
      <c r="Z56" s="117">
        <v>56</v>
      </c>
      <c r="AA56" s="118">
        <v>0</v>
      </c>
      <c r="AB56" s="117">
        <v>50</v>
      </c>
      <c r="AC56" s="116">
        <v>0</v>
      </c>
      <c r="AD56" s="113">
        <v>47</v>
      </c>
      <c r="AE56" s="114">
        <v>2</v>
      </c>
      <c r="AF56" s="119">
        <v>44</v>
      </c>
      <c r="AG56" s="116">
        <v>0</v>
      </c>
      <c r="AH56" s="115">
        <v>46</v>
      </c>
      <c r="AI56" s="118">
        <v>2</v>
      </c>
      <c r="AJ56" s="115">
        <v>45</v>
      </c>
      <c r="AK56" s="118">
        <v>0</v>
      </c>
      <c r="AL56" s="176"/>
      <c r="AM56" s="175"/>
      <c r="AN56" s="176"/>
      <c r="AO56" s="120">
        <f t="shared" si="0"/>
        <v>1341</v>
      </c>
      <c r="AP56" s="101">
        <f t="shared" si="1"/>
        <v>1241</v>
      </c>
      <c r="AQ56" s="121">
        <f t="shared" si="2"/>
        <v>1000</v>
      </c>
      <c r="AR56" s="101">
        <f t="shared" si="3"/>
        <v>1065</v>
      </c>
      <c r="AS56" s="121">
        <f t="shared" si="4"/>
        <v>1115</v>
      </c>
      <c r="AT56" s="121">
        <f t="shared" si="5"/>
        <v>1000</v>
      </c>
      <c r="AU56" s="121">
        <f t="shared" si="6"/>
        <v>1071</v>
      </c>
      <c r="AV56" s="121">
        <f t="shared" si="7"/>
        <v>1132</v>
      </c>
      <c r="AW56" s="101">
        <f t="shared" si="8"/>
        <v>1183</v>
      </c>
      <c r="AX56" s="121">
        <f t="shared" si="9"/>
        <v>1132</v>
      </c>
      <c r="AY56" s="121">
        <f t="shared" si="10"/>
        <v>1169</v>
      </c>
      <c r="AZ56" s="59"/>
      <c r="BA56" s="122">
        <f t="shared" si="11"/>
        <v>17</v>
      </c>
      <c r="BB56" s="121">
        <f t="shared" si="12"/>
        <v>10</v>
      </c>
      <c r="BC56" s="121">
        <f t="shared" si="13"/>
        <v>4</v>
      </c>
      <c r="BD56" s="101">
        <f t="shared" si="14"/>
        <v>8</v>
      </c>
      <c r="BE56" s="121">
        <f t="shared" si="15"/>
        <v>13</v>
      </c>
      <c r="BF56" s="121">
        <f t="shared" si="16"/>
        <v>9</v>
      </c>
      <c r="BG56" s="121">
        <f t="shared" si="17"/>
        <v>8</v>
      </c>
      <c r="BH56" s="121">
        <f t="shared" si="18"/>
        <v>7</v>
      </c>
      <c r="BI56" s="121">
        <f t="shared" si="19"/>
        <v>10</v>
      </c>
      <c r="BJ56" s="121">
        <f t="shared" si="20"/>
        <v>7</v>
      </c>
      <c r="BK56" s="121">
        <f t="shared" si="21"/>
        <v>10</v>
      </c>
      <c r="BL56" s="102">
        <f t="shared" si="31"/>
        <v>103</v>
      </c>
      <c r="BM56" s="101">
        <f t="shared" si="32"/>
        <v>4</v>
      </c>
      <c r="BN56" s="101">
        <f t="shared" si="33"/>
        <v>17</v>
      </c>
      <c r="BO56" s="103">
        <f t="shared" si="34"/>
        <v>82</v>
      </c>
      <c r="BQ56" s="168">
        <f t="shared" si="22"/>
        <v>8</v>
      </c>
      <c r="BR56" s="169">
        <f t="shared" si="23"/>
        <v>57</v>
      </c>
    </row>
    <row r="57" spans="1:70" ht="15" customHeight="1">
      <c r="A57" s="104">
        <v>53</v>
      </c>
      <c r="B57" s="123" t="s">
        <v>368</v>
      </c>
      <c r="C57" s="123" t="s">
        <v>366</v>
      </c>
      <c r="D57" s="171"/>
      <c r="E57" s="105">
        <f t="shared" si="24"/>
        <v>1000</v>
      </c>
      <c r="F57" s="106">
        <f t="shared" si="25"/>
        <v>-27.620000000000005</v>
      </c>
      <c r="G57" s="109">
        <v>1027</v>
      </c>
      <c r="H57" s="108"/>
      <c r="I57" s="109">
        <f t="shared" si="26"/>
        <v>-101.72727272727275</v>
      </c>
      <c r="J57" s="128">
        <f t="shared" si="27"/>
        <v>61</v>
      </c>
      <c r="K57" s="167">
        <v>6</v>
      </c>
      <c r="L57" s="110">
        <v>11</v>
      </c>
      <c r="M57" s="111">
        <f t="shared" si="28"/>
        <v>1128.7272727272727</v>
      </c>
      <c r="N57" s="109">
        <f t="shared" si="29"/>
        <v>87</v>
      </c>
      <c r="O57" s="112">
        <f t="shared" si="30"/>
        <v>71</v>
      </c>
      <c r="P57" s="113">
        <v>21</v>
      </c>
      <c r="Q57" s="114">
        <v>0</v>
      </c>
      <c r="R57" s="115">
        <v>31</v>
      </c>
      <c r="S57" s="116">
        <v>0</v>
      </c>
      <c r="T57" s="117">
        <v>62</v>
      </c>
      <c r="U57" s="118">
        <v>0</v>
      </c>
      <c r="V57" s="115">
        <v>57</v>
      </c>
      <c r="W57" s="118">
        <v>2</v>
      </c>
      <c r="X57" s="117">
        <v>37</v>
      </c>
      <c r="Y57" s="118">
        <v>0</v>
      </c>
      <c r="Z57" s="117">
        <v>54</v>
      </c>
      <c r="AA57" s="118">
        <v>2</v>
      </c>
      <c r="AB57" s="117">
        <v>32</v>
      </c>
      <c r="AC57" s="116">
        <v>0</v>
      </c>
      <c r="AD57" s="113">
        <v>13</v>
      </c>
      <c r="AE57" s="114">
        <v>0</v>
      </c>
      <c r="AF57" s="119">
        <v>58</v>
      </c>
      <c r="AG57" s="116">
        <v>1</v>
      </c>
      <c r="AH57" s="115">
        <v>55</v>
      </c>
      <c r="AI57" s="118">
        <v>1</v>
      </c>
      <c r="AJ57" s="115">
        <v>60</v>
      </c>
      <c r="AK57" s="118">
        <v>0</v>
      </c>
      <c r="AL57" s="176"/>
      <c r="AM57" s="175"/>
      <c r="AN57" s="176"/>
      <c r="AO57" s="120">
        <f t="shared" si="0"/>
        <v>1319</v>
      </c>
      <c r="AP57" s="101">
        <f t="shared" si="1"/>
        <v>1256</v>
      </c>
      <c r="AQ57" s="121">
        <f t="shared" si="2"/>
        <v>1000</v>
      </c>
      <c r="AR57" s="101">
        <f t="shared" si="3"/>
        <v>1000</v>
      </c>
      <c r="AS57" s="121">
        <f t="shared" si="4"/>
        <v>1213</v>
      </c>
      <c r="AT57" s="121">
        <f t="shared" si="5"/>
        <v>1005</v>
      </c>
      <c r="AU57" s="121">
        <f t="shared" si="6"/>
        <v>1247</v>
      </c>
      <c r="AV57" s="121">
        <f t="shared" si="7"/>
        <v>1376</v>
      </c>
      <c r="AW57" s="101">
        <f t="shared" si="8"/>
        <v>1000</v>
      </c>
      <c r="AX57" s="121">
        <f t="shared" si="9"/>
        <v>1000</v>
      </c>
      <c r="AY57" s="121">
        <f t="shared" si="10"/>
        <v>1000</v>
      </c>
      <c r="AZ57" s="59"/>
      <c r="BA57" s="122">
        <f t="shared" si="11"/>
        <v>9</v>
      </c>
      <c r="BB57" s="121">
        <f t="shared" si="12"/>
        <v>9</v>
      </c>
      <c r="BC57" s="121">
        <f t="shared" si="13"/>
        <v>6</v>
      </c>
      <c r="BD57" s="101">
        <f t="shared" si="14"/>
        <v>4</v>
      </c>
      <c r="BE57" s="121">
        <f t="shared" si="15"/>
        <v>12</v>
      </c>
      <c r="BF57" s="121">
        <f t="shared" si="16"/>
        <v>10</v>
      </c>
      <c r="BG57" s="121">
        <f t="shared" si="17"/>
        <v>8</v>
      </c>
      <c r="BH57" s="121">
        <f t="shared" si="18"/>
        <v>11</v>
      </c>
      <c r="BI57" s="121">
        <f t="shared" si="19"/>
        <v>5</v>
      </c>
      <c r="BJ57" s="121">
        <f t="shared" si="20"/>
        <v>4</v>
      </c>
      <c r="BK57" s="121">
        <f t="shared" si="21"/>
        <v>9</v>
      </c>
      <c r="BL57" s="102">
        <f t="shared" si="31"/>
        <v>87</v>
      </c>
      <c r="BM57" s="101">
        <f t="shared" si="32"/>
        <v>4</v>
      </c>
      <c r="BN57" s="101">
        <f t="shared" si="33"/>
        <v>12</v>
      </c>
      <c r="BO57" s="103">
        <f t="shared" si="34"/>
        <v>71</v>
      </c>
      <c r="BQ57" s="168">
        <f t="shared" si="22"/>
        <v>4</v>
      </c>
      <c r="BR57" s="169">
        <f t="shared" si="23"/>
        <v>61</v>
      </c>
    </row>
    <row r="58" spans="1:70" ht="15" customHeight="1">
      <c r="A58" s="104">
        <v>54</v>
      </c>
      <c r="B58" s="123" t="s">
        <v>105</v>
      </c>
      <c r="C58" s="107" t="s">
        <v>341</v>
      </c>
      <c r="D58" s="171"/>
      <c r="E58" s="105">
        <f t="shared" si="24"/>
        <v>1023.32</v>
      </c>
      <c r="F58" s="106">
        <f t="shared" si="25"/>
        <v>18.320000000000007</v>
      </c>
      <c r="G58" s="109">
        <v>1005</v>
      </c>
      <c r="H58" s="108"/>
      <c r="I58" s="109">
        <f t="shared" si="26"/>
        <v>-128.72727272727275</v>
      </c>
      <c r="J58" s="128">
        <f t="shared" si="27"/>
        <v>47</v>
      </c>
      <c r="K58" s="167">
        <v>10</v>
      </c>
      <c r="L58" s="110">
        <v>11</v>
      </c>
      <c r="M58" s="111">
        <f t="shared" si="28"/>
        <v>1133.7272727272727</v>
      </c>
      <c r="N58" s="109">
        <f t="shared" si="29"/>
        <v>100</v>
      </c>
      <c r="O58" s="112">
        <f t="shared" si="30"/>
        <v>82</v>
      </c>
      <c r="P58" s="113">
        <v>22</v>
      </c>
      <c r="Q58" s="114">
        <v>0</v>
      </c>
      <c r="R58" s="115">
        <v>35</v>
      </c>
      <c r="S58" s="116">
        <v>0</v>
      </c>
      <c r="T58" s="117">
        <v>27</v>
      </c>
      <c r="U58" s="118">
        <v>1</v>
      </c>
      <c r="V58" s="115">
        <v>64</v>
      </c>
      <c r="W58" s="118">
        <v>0</v>
      </c>
      <c r="X58" s="117">
        <v>50</v>
      </c>
      <c r="Y58" s="118">
        <v>1</v>
      </c>
      <c r="Z58" s="117">
        <v>53</v>
      </c>
      <c r="AA58" s="118">
        <v>0</v>
      </c>
      <c r="AB58" s="117">
        <v>57</v>
      </c>
      <c r="AC58" s="116">
        <v>2</v>
      </c>
      <c r="AD58" s="113">
        <v>62</v>
      </c>
      <c r="AE58" s="114">
        <v>2</v>
      </c>
      <c r="AF58" s="119">
        <v>59</v>
      </c>
      <c r="AG58" s="116">
        <v>2</v>
      </c>
      <c r="AH58" s="115">
        <v>24</v>
      </c>
      <c r="AI58" s="118">
        <v>0</v>
      </c>
      <c r="AJ58" s="115">
        <v>32</v>
      </c>
      <c r="AK58" s="118">
        <v>2</v>
      </c>
      <c r="AL58" s="176"/>
      <c r="AM58" s="175"/>
      <c r="AN58" s="176"/>
      <c r="AO58" s="120">
        <f t="shared" si="0"/>
        <v>1313</v>
      </c>
      <c r="AP58" s="101">
        <f t="shared" si="1"/>
        <v>1215</v>
      </c>
      <c r="AQ58" s="121">
        <f t="shared" si="2"/>
        <v>1293</v>
      </c>
      <c r="AR58" s="101">
        <f t="shared" si="3"/>
        <v>1000</v>
      </c>
      <c r="AS58" s="121">
        <f t="shared" si="4"/>
        <v>1071</v>
      </c>
      <c r="AT58" s="121">
        <f t="shared" si="5"/>
        <v>1027</v>
      </c>
      <c r="AU58" s="121">
        <f t="shared" si="6"/>
        <v>1000</v>
      </c>
      <c r="AV58" s="121">
        <f t="shared" si="7"/>
        <v>1000</v>
      </c>
      <c r="AW58" s="101">
        <f t="shared" si="8"/>
        <v>1000</v>
      </c>
      <c r="AX58" s="121">
        <f t="shared" si="9"/>
        <v>1305</v>
      </c>
      <c r="AY58" s="121">
        <f t="shared" si="10"/>
        <v>1247</v>
      </c>
      <c r="AZ58" s="59"/>
      <c r="BA58" s="122">
        <f t="shared" si="11"/>
        <v>14</v>
      </c>
      <c r="BB58" s="121">
        <f t="shared" si="12"/>
        <v>12</v>
      </c>
      <c r="BC58" s="121">
        <f t="shared" si="13"/>
        <v>11</v>
      </c>
      <c r="BD58" s="101">
        <f t="shared" si="14"/>
        <v>12</v>
      </c>
      <c r="BE58" s="121">
        <f t="shared" si="15"/>
        <v>8</v>
      </c>
      <c r="BF58" s="121">
        <f t="shared" si="16"/>
        <v>6</v>
      </c>
      <c r="BG58" s="121">
        <f t="shared" si="17"/>
        <v>4</v>
      </c>
      <c r="BH58" s="121">
        <f t="shared" si="18"/>
        <v>6</v>
      </c>
      <c r="BI58" s="121">
        <f t="shared" si="19"/>
        <v>8</v>
      </c>
      <c r="BJ58" s="121">
        <f t="shared" si="20"/>
        <v>11</v>
      </c>
      <c r="BK58" s="121">
        <f t="shared" si="21"/>
        <v>8</v>
      </c>
      <c r="BL58" s="102">
        <f t="shared" si="31"/>
        <v>100</v>
      </c>
      <c r="BM58" s="101">
        <f t="shared" si="32"/>
        <v>4</v>
      </c>
      <c r="BN58" s="101">
        <f t="shared" si="33"/>
        <v>14</v>
      </c>
      <c r="BO58" s="103">
        <f t="shared" si="34"/>
        <v>82</v>
      </c>
      <c r="BQ58" s="168">
        <f t="shared" si="22"/>
        <v>18</v>
      </c>
      <c r="BR58" s="169">
        <f t="shared" si="23"/>
        <v>47</v>
      </c>
    </row>
    <row r="59" spans="1:70" ht="15" customHeight="1">
      <c r="A59" s="104">
        <v>55</v>
      </c>
      <c r="B59" s="123" t="s">
        <v>369</v>
      </c>
      <c r="C59" s="123" t="s">
        <v>366</v>
      </c>
      <c r="D59" s="171"/>
      <c r="E59" s="105">
        <f t="shared" si="24"/>
        <v>1000</v>
      </c>
      <c r="F59" s="106">
        <f t="shared" si="25"/>
        <v>-43.819999999999993</v>
      </c>
      <c r="G59" s="109">
        <v>1000</v>
      </c>
      <c r="H59" s="108"/>
      <c r="I59" s="109">
        <f t="shared" si="26"/>
        <v>-119</v>
      </c>
      <c r="J59" s="128">
        <f t="shared" si="27"/>
        <v>63</v>
      </c>
      <c r="K59" s="167">
        <v>4</v>
      </c>
      <c r="L59" s="110">
        <v>11</v>
      </c>
      <c r="M59" s="111">
        <f t="shared" si="28"/>
        <v>1119</v>
      </c>
      <c r="N59" s="109">
        <f t="shared" si="29"/>
        <v>88</v>
      </c>
      <c r="O59" s="112">
        <f t="shared" si="30"/>
        <v>71</v>
      </c>
      <c r="P59" s="113">
        <v>23</v>
      </c>
      <c r="Q59" s="114">
        <v>0</v>
      </c>
      <c r="R59" s="115">
        <v>34</v>
      </c>
      <c r="S59" s="116">
        <v>0</v>
      </c>
      <c r="T59" s="117">
        <v>48</v>
      </c>
      <c r="U59" s="118">
        <v>0</v>
      </c>
      <c r="V59" s="115">
        <v>4</v>
      </c>
      <c r="W59" s="118">
        <v>0</v>
      </c>
      <c r="X59" s="117">
        <v>60</v>
      </c>
      <c r="Y59" s="118">
        <v>0</v>
      </c>
      <c r="Z59" s="117">
        <v>58</v>
      </c>
      <c r="AA59" s="118">
        <v>0</v>
      </c>
      <c r="AB59" s="117">
        <v>47</v>
      </c>
      <c r="AC59" s="116">
        <v>0</v>
      </c>
      <c r="AD59" s="113">
        <v>57</v>
      </c>
      <c r="AE59" s="114">
        <v>1</v>
      </c>
      <c r="AF59" s="119">
        <v>62</v>
      </c>
      <c r="AG59" s="116">
        <v>2</v>
      </c>
      <c r="AH59" s="115">
        <v>53</v>
      </c>
      <c r="AI59" s="118">
        <v>1</v>
      </c>
      <c r="AJ59" s="115">
        <v>59</v>
      </c>
      <c r="AK59" s="118">
        <v>0</v>
      </c>
      <c r="AL59" s="176"/>
      <c r="AM59" s="175"/>
      <c r="AN59" s="176"/>
      <c r="AO59" s="120">
        <f t="shared" si="0"/>
        <v>1308</v>
      </c>
      <c r="AP59" s="101">
        <f t="shared" si="1"/>
        <v>1218</v>
      </c>
      <c r="AQ59" s="121">
        <f t="shared" si="2"/>
        <v>1115</v>
      </c>
      <c r="AR59" s="101">
        <f t="shared" si="3"/>
        <v>1509</v>
      </c>
      <c r="AS59" s="121">
        <f t="shared" si="4"/>
        <v>1000</v>
      </c>
      <c r="AT59" s="121">
        <f t="shared" si="5"/>
        <v>1000</v>
      </c>
      <c r="AU59" s="121">
        <f t="shared" si="6"/>
        <v>1132</v>
      </c>
      <c r="AV59" s="121">
        <f t="shared" si="7"/>
        <v>1000</v>
      </c>
      <c r="AW59" s="101">
        <f t="shared" si="8"/>
        <v>1000</v>
      </c>
      <c r="AX59" s="121">
        <f t="shared" si="9"/>
        <v>1027</v>
      </c>
      <c r="AY59" s="121">
        <f t="shared" si="10"/>
        <v>1000</v>
      </c>
      <c r="AZ59" s="59"/>
      <c r="BA59" s="122">
        <f t="shared" si="11"/>
        <v>10</v>
      </c>
      <c r="BB59" s="121">
        <f t="shared" si="12"/>
        <v>10</v>
      </c>
      <c r="BC59" s="121">
        <f t="shared" si="13"/>
        <v>13</v>
      </c>
      <c r="BD59" s="101">
        <f t="shared" si="14"/>
        <v>10</v>
      </c>
      <c r="BE59" s="121">
        <f t="shared" si="15"/>
        <v>9</v>
      </c>
      <c r="BF59" s="121">
        <f t="shared" si="16"/>
        <v>5</v>
      </c>
      <c r="BG59" s="121">
        <f t="shared" si="17"/>
        <v>7</v>
      </c>
      <c r="BH59" s="121">
        <f t="shared" si="18"/>
        <v>4</v>
      </c>
      <c r="BI59" s="121">
        <f t="shared" si="19"/>
        <v>6</v>
      </c>
      <c r="BJ59" s="121">
        <f t="shared" si="20"/>
        <v>6</v>
      </c>
      <c r="BK59" s="121">
        <f t="shared" si="21"/>
        <v>8</v>
      </c>
      <c r="BL59" s="102">
        <f t="shared" si="31"/>
        <v>88</v>
      </c>
      <c r="BM59" s="101">
        <f t="shared" si="32"/>
        <v>4</v>
      </c>
      <c r="BN59" s="101">
        <f t="shared" si="33"/>
        <v>13</v>
      </c>
      <c r="BO59" s="103">
        <f t="shared" si="34"/>
        <v>71</v>
      </c>
      <c r="BQ59" s="168">
        <f t="shared" si="22"/>
        <v>1</v>
      </c>
      <c r="BR59" s="169">
        <f t="shared" si="23"/>
        <v>63</v>
      </c>
    </row>
    <row r="60" spans="1:70" ht="15" customHeight="1">
      <c r="A60" s="104">
        <v>56</v>
      </c>
      <c r="B60" s="123" t="s">
        <v>370</v>
      </c>
      <c r="C60" s="123" t="s">
        <v>166</v>
      </c>
      <c r="D60" s="171"/>
      <c r="E60" s="105">
        <f t="shared" si="24"/>
        <v>1016.84</v>
      </c>
      <c r="F60" s="106">
        <f t="shared" si="25"/>
        <v>16.840000000000011</v>
      </c>
      <c r="G60" s="109">
        <v>1000</v>
      </c>
      <c r="H60" s="108"/>
      <c r="I60" s="109">
        <f t="shared" si="26"/>
        <v>-167.4545454545455</v>
      </c>
      <c r="J60" s="128">
        <f t="shared" si="27"/>
        <v>51</v>
      </c>
      <c r="K60" s="167">
        <v>9</v>
      </c>
      <c r="L60" s="110">
        <v>11</v>
      </c>
      <c r="M60" s="111">
        <f t="shared" si="28"/>
        <v>1167.4545454545455</v>
      </c>
      <c r="N60" s="109">
        <f t="shared" si="29"/>
        <v>106</v>
      </c>
      <c r="O60" s="112">
        <f t="shared" si="30"/>
        <v>88</v>
      </c>
      <c r="P60" s="113">
        <v>24</v>
      </c>
      <c r="Q60" s="114">
        <v>0</v>
      </c>
      <c r="R60" s="115">
        <v>37</v>
      </c>
      <c r="S60" s="116">
        <v>0</v>
      </c>
      <c r="T60" s="117">
        <v>47</v>
      </c>
      <c r="U60" s="118">
        <v>2</v>
      </c>
      <c r="V60" s="115">
        <v>50</v>
      </c>
      <c r="W60" s="118">
        <v>2</v>
      </c>
      <c r="X60" s="117">
        <v>42</v>
      </c>
      <c r="Y60" s="118">
        <v>0</v>
      </c>
      <c r="Z60" s="117">
        <v>52</v>
      </c>
      <c r="AA60" s="118">
        <v>2</v>
      </c>
      <c r="AB60" s="117">
        <v>26</v>
      </c>
      <c r="AC60" s="116">
        <v>0</v>
      </c>
      <c r="AD60" s="113">
        <v>63</v>
      </c>
      <c r="AE60" s="114">
        <v>1</v>
      </c>
      <c r="AF60" s="119">
        <v>41</v>
      </c>
      <c r="AG60" s="116">
        <v>0</v>
      </c>
      <c r="AH60" s="115">
        <v>11</v>
      </c>
      <c r="AI60" s="118">
        <v>0</v>
      </c>
      <c r="AJ60" s="115">
        <v>58</v>
      </c>
      <c r="AK60" s="118">
        <v>2</v>
      </c>
      <c r="AL60" s="176"/>
      <c r="AM60" s="175"/>
      <c r="AN60" s="176"/>
      <c r="AO60" s="120">
        <f t="shared" si="0"/>
        <v>1305</v>
      </c>
      <c r="AP60" s="101">
        <f t="shared" si="1"/>
        <v>1213</v>
      </c>
      <c r="AQ60" s="121">
        <f t="shared" si="2"/>
        <v>1132</v>
      </c>
      <c r="AR60" s="101">
        <f t="shared" si="3"/>
        <v>1071</v>
      </c>
      <c r="AS60" s="121">
        <f t="shared" si="4"/>
        <v>1192</v>
      </c>
      <c r="AT60" s="121">
        <f t="shared" si="5"/>
        <v>1041</v>
      </c>
      <c r="AU60" s="121">
        <f t="shared" si="6"/>
        <v>1297</v>
      </c>
      <c r="AV60" s="121">
        <f t="shared" si="7"/>
        <v>1000</v>
      </c>
      <c r="AW60" s="101">
        <f t="shared" si="8"/>
        <v>1201</v>
      </c>
      <c r="AX60" s="121">
        <f t="shared" si="9"/>
        <v>1390</v>
      </c>
      <c r="AY60" s="121">
        <f t="shared" si="10"/>
        <v>1000</v>
      </c>
      <c r="AZ60" s="59"/>
      <c r="BA60" s="122">
        <f t="shared" si="11"/>
        <v>11</v>
      </c>
      <c r="BB60" s="121">
        <f t="shared" si="12"/>
        <v>12</v>
      </c>
      <c r="BC60" s="121">
        <f t="shared" si="13"/>
        <v>7</v>
      </c>
      <c r="BD60" s="101">
        <f t="shared" si="14"/>
        <v>8</v>
      </c>
      <c r="BE60" s="121">
        <f t="shared" si="15"/>
        <v>11</v>
      </c>
      <c r="BF60" s="121">
        <f t="shared" si="16"/>
        <v>8</v>
      </c>
      <c r="BG60" s="121">
        <f t="shared" si="17"/>
        <v>13</v>
      </c>
      <c r="BH60" s="121">
        <f t="shared" si="18"/>
        <v>9</v>
      </c>
      <c r="BI60" s="121">
        <f t="shared" si="19"/>
        <v>11</v>
      </c>
      <c r="BJ60" s="121">
        <f t="shared" si="20"/>
        <v>11</v>
      </c>
      <c r="BK60" s="121">
        <f t="shared" si="21"/>
        <v>5</v>
      </c>
      <c r="BL60" s="102">
        <f t="shared" si="31"/>
        <v>106</v>
      </c>
      <c r="BM60" s="101">
        <f t="shared" si="32"/>
        <v>5</v>
      </c>
      <c r="BN60" s="101">
        <f t="shared" si="33"/>
        <v>13</v>
      </c>
      <c r="BO60" s="103">
        <f t="shared" si="34"/>
        <v>88</v>
      </c>
      <c r="BQ60" s="168">
        <f t="shared" si="22"/>
        <v>14</v>
      </c>
      <c r="BR60" s="169">
        <f t="shared" si="23"/>
        <v>51</v>
      </c>
    </row>
    <row r="61" spans="1:70" ht="15" customHeight="1">
      <c r="A61" s="104">
        <v>57</v>
      </c>
      <c r="B61" s="123" t="s">
        <v>371</v>
      </c>
      <c r="C61" s="123" t="s">
        <v>238</v>
      </c>
      <c r="D61" s="171"/>
      <c r="E61" s="105">
        <f t="shared" si="24"/>
        <v>1000</v>
      </c>
      <c r="F61" s="106">
        <f t="shared" si="25"/>
        <v>-49.600000000000009</v>
      </c>
      <c r="G61" s="109">
        <v>1000</v>
      </c>
      <c r="H61" s="108"/>
      <c r="I61" s="109">
        <f t="shared" si="26"/>
        <v>-92.727272727272748</v>
      </c>
      <c r="J61" s="128">
        <v>64</v>
      </c>
      <c r="K61" s="167">
        <v>4</v>
      </c>
      <c r="L61" s="110">
        <v>11</v>
      </c>
      <c r="M61" s="111">
        <f t="shared" si="28"/>
        <v>1092.7272727272727</v>
      </c>
      <c r="N61" s="109">
        <f t="shared" si="29"/>
        <v>88</v>
      </c>
      <c r="O61" s="112">
        <f t="shared" si="30"/>
        <v>71</v>
      </c>
      <c r="P61" s="113">
        <v>25</v>
      </c>
      <c r="Q61" s="114">
        <v>0</v>
      </c>
      <c r="R61" s="115">
        <v>38</v>
      </c>
      <c r="S61" s="116">
        <v>0</v>
      </c>
      <c r="T61" s="117">
        <v>52</v>
      </c>
      <c r="U61" s="118">
        <v>0</v>
      </c>
      <c r="V61" s="115">
        <v>53</v>
      </c>
      <c r="W61" s="118">
        <v>0</v>
      </c>
      <c r="X61" s="117">
        <v>58</v>
      </c>
      <c r="Y61" s="118">
        <v>2</v>
      </c>
      <c r="Z61" s="117">
        <v>62</v>
      </c>
      <c r="AA61" s="118">
        <v>0</v>
      </c>
      <c r="AB61" s="117">
        <v>54</v>
      </c>
      <c r="AC61" s="116">
        <v>0</v>
      </c>
      <c r="AD61" s="113">
        <v>55</v>
      </c>
      <c r="AE61" s="114">
        <v>1</v>
      </c>
      <c r="AF61" s="119">
        <v>45</v>
      </c>
      <c r="AG61" s="116">
        <v>0</v>
      </c>
      <c r="AH61" s="115">
        <v>47</v>
      </c>
      <c r="AI61" s="118">
        <v>0</v>
      </c>
      <c r="AJ61" s="115">
        <v>46</v>
      </c>
      <c r="AK61" s="118">
        <v>1</v>
      </c>
      <c r="AL61" s="176"/>
      <c r="AM61" s="175"/>
      <c r="AN61" s="176"/>
      <c r="AO61" s="120">
        <f t="shared" si="0"/>
        <v>1301</v>
      </c>
      <c r="AP61" s="101">
        <f t="shared" si="1"/>
        <v>1213</v>
      </c>
      <c r="AQ61" s="121">
        <f t="shared" si="2"/>
        <v>1041</v>
      </c>
      <c r="AR61" s="101">
        <f t="shared" si="3"/>
        <v>1027</v>
      </c>
      <c r="AS61" s="121">
        <f t="shared" si="4"/>
        <v>1000</v>
      </c>
      <c r="AT61" s="121">
        <f t="shared" si="5"/>
        <v>1000</v>
      </c>
      <c r="AU61" s="121">
        <f t="shared" si="6"/>
        <v>1005</v>
      </c>
      <c r="AV61" s="121">
        <f t="shared" si="7"/>
        <v>1000</v>
      </c>
      <c r="AW61" s="101">
        <f t="shared" si="8"/>
        <v>1169</v>
      </c>
      <c r="AX61" s="121">
        <f t="shared" si="9"/>
        <v>1132</v>
      </c>
      <c r="AY61" s="121">
        <f t="shared" si="10"/>
        <v>1132</v>
      </c>
      <c r="AZ61" s="59"/>
      <c r="BA61" s="122">
        <f t="shared" si="11"/>
        <v>12</v>
      </c>
      <c r="BB61" s="121">
        <f t="shared" si="12"/>
        <v>13</v>
      </c>
      <c r="BC61" s="121">
        <f t="shared" si="13"/>
        <v>8</v>
      </c>
      <c r="BD61" s="101">
        <f t="shared" si="14"/>
        <v>6</v>
      </c>
      <c r="BE61" s="121">
        <f t="shared" si="15"/>
        <v>5</v>
      </c>
      <c r="BF61" s="121">
        <f t="shared" si="16"/>
        <v>6</v>
      </c>
      <c r="BG61" s="121">
        <f t="shared" si="17"/>
        <v>10</v>
      </c>
      <c r="BH61" s="121">
        <f t="shared" si="18"/>
        <v>4</v>
      </c>
      <c r="BI61" s="121">
        <f t="shared" si="19"/>
        <v>10</v>
      </c>
      <c r="BJ61" s="121">
        <f t="shared" si="20"/>
        <v>7</v>
      </c>
      <c r="BK61" s="121">
        <f t="shared" si="21"/>
        <v>7</v>
      </c>
      <c r="BL61" s="102">
        <f t="shared" si="31"/>
        <v>88</v>
      </c>
      <c r="BM61" s="101">
        <f t="shared" si="32"/>
        <v>4</v>
      </c>
      <c r="BN61" s="101">
        <f t="shared" si="33"/>
        <v>13</v>
      </c>
      <c r="BO61" s="103">
        <f t="shared" si="34"/>
        <v>71</v>
      </c>
      <c r="BQ61" s="168">
        <f t="shared" si="22"/>
        <v>1</v>
      </c>
      <c r="BR61" s="169">
        <f t="shared" si="23"/>
        <v>63</v>
      </c>
    </row>
    <row r="62" spans="1:70" ht="15" customHeight="1">
      <c r="A62" s="104">
        <v>58</v>
      </c>
      <c r="B62" s="123" t="s">
        <v>201</v>
      </c>
      <c r="C62" s="123" t="s">
        <v>357</v>
      </c>
      <c r="D62" s="171"/>
      <c r="E62" s="105">
        <f t="shared" si="24"/>
        <v>1000</v>
      </c>
      <c r="F62" s="106">
        <f t="shared" si="25"/>
        <v>-36.56</v>
      </c>
      <c r="G62" s="109">
        <v>1000</v>
      </c>
      <c r="H62" s="108"/>
      <c r="I62" s="109">
        <f t="shared" si="26"/>
        <v>-106.5454545454545</v>
      </c>
      <c r="J62" s="128">
        <f t="shared" si="27"/>
        <v>62</v>
      </c>
      <c r="K62" s="167">
        <v>5</v>
      </c>
      <c r="L62" s="110">
        <v>11</v>
      </c>
      <c r="M62" s="111">
        <f t="shared" si="28"/>
        <v>1106.5454545454545</v>
      </c>
      <c r="N62" s="109">
        <f t="shared" si="29"/>
        <v>91</v>
      </c>
      <c r="O62" s="112">
        <f t="shared" si="30"/>
        <v>72</v>
      </c>
      <c r="P62" s="113">
        <v>26</v>
      </c>
      <c r="Q62" s="114">
        <v>0</v>
      </c>
      <c r="R62" s="115">
        <v>39</v>
      </c>
      <c r="S62" s="116">
        <v>0</v>
      </c>
      <c r="T62" s="117">
        <v>51</v>
      </c>
      <c r="U62" s="118">
        <v>0</v>
      </c>
      <c r="V62" s="115">
        <v>47</v>
      </c>
      <c r="W62" s="118">
        <v>0</v>
      </c>
      <c r="X62" s="117">
        <v>57</v>
      </c>
      <c r="Y62" s="118">
        <v>0</v>
      </c>
      <c r="Z62" s="117">
        <v>55</v>
      </c>
      <c r="AA62" s="118">
        <v>2</v>
      </c>
      <c r="AB62" s="117">
        <v>31</v>
      </c>
      <c r="AC62" s="116">
        <v>1</v>
      </c>
      <c r="AD62" s="113">
        <v>44</v>
      </c>
      <c r="AE62" s="114">
        <v>0</v>
      </c>
      <c r="AF62" s="119">
        <v>53</v>
      </c>
      <c r="AG62" s="116">
        <v>1</v>
      </c>
      <c r="AH62" s="115">
        <v>62</v>
      </c>
      <c r="AI62" s="118">
        <v>1</v>
      </c>
      <c r="AJ62" s="115">
        <v>56</v>
      </c>
      <c r="AK62" s="118">
        <v>0</v>
      </c>
      <c r="AL62" s="176"/>
      <c r="AM62" s="175"/>
      <c r="AN62" s="176"/>
      <c r="AO62" s="120">
        <f t="shared" si="0"/>
        <v>1297</v>
      </c>
      <c r="AP62" s="101">
        <f t="shared" si="1"/>
        <v>1212</v>
      </c>
      <c r="AQ62" s="121">
        <f t="shared" si="2"/>
        <v>1065</v>
      </c>
      <c r="AR62" s="101">
        <f t="shared" si="3"/>
        <v>1132</v>
      </c>
      <c r="AS62" s="121">
        <f t="shared" si="4"/>
        <v>1000</v>
      </c>
      <c r="AT62" s="121">
        <f t="shared" si="5"/>
        <v>1000</v>
      </c>
      <c r="AU62" s="121">
        <f t="shared" si="6"/>
        <v>1256</v>
      </c>
      <c r="AV62" s="121">
        <f t="shared" si="7"/>
        <v>1183</v>
      </c>
      <c r="AW62" s="101">
        <f t="shared" si="8"/>
        <v>1027</v>
      </c>
      <c r="AX62" s="121">
        <f t="shared" si="9"/>
        <v>1000</v>
      </c>
      <c r="AY62" s="121">
        <f t="shared" si="10"/>
        <v>1000</v>
      </c>
      <c r="AZ62" s="59"/>
      <c r="BA62" s="122">
        <f t="shared" si="11"/>
        <v>13</v>
      </c>
      <c r="BB62" s="121">
        <f t="shared" si="12"/>
        <v>15</v>
      </c>
      <c r="BC62" s="121">
        <f t="shared" si="13"/>
        <v>8</v>
      </c>
      <c r="BD62" s="101">
        <f t="shared" si="14"/>
        <v>7</v>
      </c>
      <c r="BE62" s="121">
        <f t="shared" si="15"/>
        <v>4</v>
      </c>
      <c r="BF62" s="121">
        <f t="shared" si="16"/>
        <v>4</v>
      </c>
      <c r="BG62" s="121">
        <f t="shared" si="17"/>
        <v>9</v>
      </c>
      <c r="BH62" s="121">
        <f t="shared" si="18"/>
        <v>10</v>
      </c>
      <c r="BI62" s="121">
        <f t="shared" si="19"/>
        <v>6</v>
      </c>
      <c r="BJ62" s="121">
        <f t="shared" si="20"/>
        <v>6</v>
      </c>
      <c r="BK62" s="121">
        <f t="shared" si="21"/>
        <v>9</v>
      </c>
      <c r="BL62" s="102">
        <f t="shared" si="31"/>
        <v>91</v>
      </c>
      <c r="BM62" s="101">
        <f t="shared" si="32"/>
        <v>4</v>
      </c>
      <c r="BN62" s="101">
        <f t="shared" si="33"/>
        <v>15</v>
      </c>
      <c r="BO62" s="103">
        <f t="shared" si="34"/>
        <v>72</v>
      </c>
      <c r="BQ62" s="168">
        <f t="shared" si="22"/>
        <v>3</v>
      </c>
      <c r="BR62" s="169">
        <f t="shared" si="23"/>
        <v>62</v>
      </c>
    </row>
    <row r="63" spans="1:70" ht="15" customHeight="1">
      <c r="A63" s="104">
        <v>59</v>
      </c>
      <c r="B63" s="123" t="s">
        <v>191</v>
      </c>
      <c r="C63" s="123" t="s">
        <v>357</v>
      </c>
      <c r="D63" s="171"/>
      <c r="E63" s="105">
        <f t="shared" si="24"/>
        <v>1015.14</v>
      </c>
      <c r="F63" s="106">
        <f t="shared" si="25"/>
        <v>15.140000000000011</v>
      </c>
      <c r="G63" s="109">
        <v>1000</v>
      </c>
      <c r="H63" s="108"/>
      <c r="I63" s="109">
        <f t="shared" si="26"/>
        <v>-205.18181818181824</v>
      </c>
      <c r="J63" s="128">
        <f t="shared" si="27"/>
        <v>53</v>
      </c>
      <c r="K63" s="167">
        <v>8</v>
      </c>
      <c r="L63" s="110">
        <v>11</v>
      </c>
      <c r="M63" s="111">
        <f t="shared" si="28"/>
        <v>1205.1818181818182</v>
      </c>
      <c r="N63" s="109">
        <f t="shared" si="29"/>
        <v>118</v>
      </c>
      <c r="O63" s="112">
        <f t="shared" si="30"/>
        <v>99</v>
      </c>
      <c r="P63" s="113">
        <v>27</v>
      </c>
      <c r="Q63" s="114">
        <v>2</v>
      </c>
      <c r="R63" s="115">
        <v>17</v>
      </c>
      <c r="S63" s="116">
        <v>0</v>
      </c>
      <c r="T63" s="117">
        <v>31</v>
      </c>
      <c r="U63" s="118">
        <v>2</v>
      </c>
      <c r="V63" s="115">
        <v>9</v>
      </c>
      <c r="W63" s="118">
        <v>2</v>
      </c>
      <c r="X63" s="117">
        <v>25</v>
      </c>
      <c r="Y63" s="118">
        <v>0</v>
      </c>
      <c r="Z63" s="117">
        <v>8</v>
      </c>
      <c r="AA63" s="118">
        <v>0</v>
      </c>
      <c r="AB63" s="117">
        <v>64</v>
      </c>
      <c r="AC63" s="116">
        <v>0</v>
      </c>
      <c r="AD63" s="113">
        <v>48</v>
      </c>
      <c r="AE63" s="114">
        <v>0</v>
      </c>
      <c r="AF63" s="119">
        <v>54</v>
      </c>
      <c r="AG63" s="116">
        <v>0</v>
      </c>
      <c r="AH63" s="115">
        <v>50</v>
      </c>
      <c r="AI63" s="118">
        <v>0</v>
      </c>
      <c r="AJ63" s="115">
        <v>55</v>
      </c>
      <c r="AK63" s="118">
        <v>2</v>
      </c>
      <c r="AL63" s="176"/>
      <c r="AM63" s="175"/>
      <c r="AN63" s="176"/>
      <c r="AO63" s="120">
        <f t="shared" si="0"/>
        <v>1293</v>
      </c>
      <c r="AP63" s="101">
        <f t="shared" si="1"/>
        <v>1350</v>
      </c>
      <c r="AQ63" s="121">
        <f t="shared" si="2"/>
        <v>1256</v>
      </c>
      <c r="AR63" s="101">
        <f t="shared" si="3"/>
        <v>1421</v>
      </c>
      <c r="AS63" s="121">
        <f t="shared" si="4"/>
        <v>1301</v>
      </c>
      <c r="AT63" s="121">
        <f t="shared" si="5"/>
        <v>1445</v>
      </c>
      <c r="AU63" s="121">
        <f t="shared" si="6"/>
        <v>1000</v>
      </c>
      <c r="AV63" s="121">
        <f t="shared" si="7"/>
        <v>1115</v>
      </c>
      <c r="AW63" s="101">
        <f t="shared" si="8"/>
        <v>1005</v>
      </c>
      <c r="AX63" s="121">
        <f t="shared" si="9"/>
        <v>1071</v>
      </c>
      <c r="AY63" s="121">
        <f t="shared" si="10"/>
        <v>1000</v>
      </c>
      <c r="AZ63" s="59"/>
      <c r="BA63" s="122">
        <f t="shared" si="11"/>
        <v>11</v>
      </c>
      <c r="BB63" s="121">
        <f t="shared" si="12"/>
        <v>13</v>
      </c>
      <c r="BC63" s="121">
        <f t="shared" si="13"/>
        <v>9</v>
      </c>
      <c r="BD63" s="101">
        <f t="shared" si="14"/>
        <v>15</v>
      </c>
      <c r="BE63" s="121">
        <f t="shared" si="15"/>
        <v>12</v>
      </c>
      <c r="BF63" s="121">
        <f t="shared" si="16"/>
        <v>11</v>
      </c>
      <c r="BG63" s="121">
        <f t="shared" si="17"/>
        <v>12</v>
      </c>
      <c r="BH63" s="121">
        <f t="shared" si="18"/>
        <v>13</v>
      </c>
      <c r="BI63" s="121">
        <f t="shared" si="19"/>
        <v>10</v>
      </c>
      <c r="BJ63" s="121">
        <f t="shared" si="20"/>
        <v>8</v>
      </c>
      <c r="BK63" s="121">
        <f t="shared" si="21"/>
        <v>4</v>
      </c>
      <c r="BL63" s="102">
        <f t="shared" si="31"/>
        <v>118</v>
      </c>
      <c r="BM63" s="101">
        <f t="shared" si="32"/>
        <v>4</v>
      </c>
      <c r="BN63" s="101">
        <f t="shared" si="33"/>
        <v>15</v>
      </c>
      <c r="BO63" s="103">
        <f t="shared" si="34"/>
        <v>99</v>
      </c>
      <c r="BQ63" s="168">
        <f t="shared" si="22"/>
        <v>12</v>
      </c>
      <c r="BR63" s="169">
        <f t="shared" si="23"/>
        <v>53</v>
      </c>
    </row>
    <row r="64" spans="1:70" ht="15" customHeight="1">
      <c r="A64" s="104">
        <v>60</v>
      </c>
      <c r="B64" s="123" t="s">
        <v>372</v>
      </c>
      <c r="C64" s="123" t="s">
        <v>324</v>
      </c>
      <c r="D64" s="171"/>
      <c r="E64" s="105">
        <f t="shared" si="24"/>
        <v>1014.78</v>
      </c>
      <c r="F64" s="106">
        <f t="shared" si="25"/>
        <v>14.77999999999998</v>
      </c>
      <c r="G64" s="109">
        <v>1000</v>
      </c>
      <c r="H64" s="108"/>
      <c r="I64" s="109">
        <f t="shared" si="26"/>
        <v>-158.09090909090901</v>
      </c>
      <c r="J64" s="128">
        <f t="shared" si="27"/>
        <v>50</v>
      </c>
      <c r="K64" s="167">
        <v>9</v>
      </c>
      <c r="L64" s="110">
        <v>11</v>
      </c>
      <c r="M64" s="111">
        <f t="shared" si="28"/>
        <v>1158.090909090909</v>
      </c>
      <c r="N64" s="109">
        <f t="shared" si="29"/>
        <v>108</v>
      </c>
      <c r="O64" s="112">
        <f t="shared" si="30"/>
        <v>90</v>
      </c>
      <c r="P64" s="113">
        <v>28</v>
      </c>
      <c r="Q64" s="114">
        <v>1</v>
      </c>
      <c r="R64" s="115">
        <v>18</v>
      </c>
      <c r="S64" s="116">
        <v>0</v>
      </c>
      <c r="T64" s="117">
        <v>61</v>
      </c>
      <c r="U64" s="118">
        <v>0</v>
      </c>
      <c r="V64" s="115">
        <v>27</v>
      </c>
      <c r="W64" s="118">
        <v>0</v>
      </c>
      <c r="X64" s="117">
        <v>55</v>
      </c>
      <c r="Y64" s="118">
        <v>2</v>
      </c>
      <c r="Z64" s="117">
        <v>64</v>
      </c>
      <c r="AA64" s="118">
        <v>1</v>
      </c>
      <c r="AB64" s="117">
        <v>41</v>
      </c>
      <c r="AC64" s="116">
        <v>0</v>
      </c>
      <c r="AD64" s="113">
        <v>31</v>
      </c>
      <c r="AE64" s="114">
        <v>1</v>
      </c>
      <c r="AF64" s="119">
        <v>46</v>
      </c>
      <c r="AG64" s="116">
        <v>2</v>
      </c>
      <c r="AH64" s="115">
        <v>34</v>
      </c>
      <c r="AI64" s="118">
        <v>0</v>
      </c>
      <c r="AJ64" s="115">
        <v>53</v>
      </c>
      <c r="AK64" s="118">
        <v>2</v>
      </c>
      <c r="AL64" s="176"/>
      <c r="AM64" s="175"/>
      <c r="AN64" s="176"/>
      <c r="AO64" s="120">
        <f t="shared" si="0"/>
        <v>1263</v>
      </c>
      <c r="AP64" s="101">
        <f t="shared" si="1"/>
        <v>1349</v>
      </c>
      <c r="AQ64" s="121">
        <f t="shared" si="2"/>
        <v>1000</v>
      </c>
      <c r="AR64" s="101">
        <f t="shared" si="3"/>
        <v>1293</v>
      </c>
      <c r="AS64" s="121">
        <f t="shared" si="4"/>
        <v>1000</v>
      </c>
      <c r="AT64" s="121">
        <f t="shared" si="5"/>
        <v>1000</v>
      </c>
      <c r="AU64" s="121">
        <f t="shared" si="6"/>
        <v>1201</v>
      </c>
      <c r="AV64" s="121">
        <f t="shared" si="7"/>
        <v>1256</v>
      </c>
      <c r="AW64" s="101">
        <f t="shared" si="8"/>
        <v>1132</v>
      </c>
      <c r="AX64" s="121">
        <f t="shared" si="9"/>
        <v>1218</v>
      </c>
      <c r="AY64" s="121">
        <f t="shared" si="10"/>
        <v>1027</v>
      </c>
      <c r="AZ64" s="59"/>
      <c r="BA64" s="122">
        <f t="shared" si="11"/>
        <v>13</v>
      </c>
      <c r="BB64" s="121">
        <f t="shared" si="12"/>
        <v>14</v>
      </c>
      <c r="BC64" s="121">
        <f t="shared" si="13"/>
        <v>11</v>
      </c>
      <c r="BD64" s="101">
        <f t="shared" si="14"/>
        <v>11</v>
      </c>
      <c r="BE64" s="121">
        <f t="shared" si="15"/>
        <v>4</v>
      </c>
      <c r="BF64" s="121">
        <f t="shared" si="16"/>
        <v>12</v>
      </c>
      <c r="BG64" s="121">
        <f t="shared" si="17"/>
        <v>11</v>
      </c>
      <c r="BH64" s="121">
        <f t="shared" si="18"/>
        <v>9</v>
      </c>
      <c r="BI64" s="121">
        <f t="shared" si="19"/>
        <v>7</v>
      </c>
      <c r="BJ64" s="121">
        <f t="shared" si="20"/>
        <v>10</v>
      </c>
      <c r="BK64" s="121">
        <f t="shared" si="21"/>
        <v>6</v>
      </c>
      <c r="BL64" s="102">
        <f t="shared" si="31"/>
        <v>108</v>
      </c>
      <c r="BM64" s="101">
        <f t="shared" si="32"/>
        <v>4</v>
      </c>
      <c r="BN64" s="101">
        <f t="shared" si="33"/>
        <v>14</v>
      </c>
      <c r="BO64" s="103">
        <f t="shared" si="34"/>
        <v>90</v>
      </c>
      <c r="BQ64" s="168">
        <f t="shared" si="22"/>
        <v>15</v>
      </c>
      <c r="BR64" s="169">
        <f t="shared" si="23"/>
        <v>50</v>
      </c>
    </row>
    <row r="65" spans="1:70" ht="15" customHeight="1">
      <c r="A65" s="104">
        <v>61</v>
      </c>
      <c r="B65" s="123" t="s">
        <v>373</v>
      </c>
      <c r="C65" s="107" t="s">
        <v>341</v>
      </c>
      <c r="D65" s="171"/>
      <c r="E65" s="105">
        <f t="shared" si="24"/>
        <v>1044.3600000000001</v>
      </c>
      <c r="F65" s="106">
        <f t="shared" si="25"/>
        <v>44.360000000000014</v>
      </c>
      <c r="G65" s="109">
        <v>1000</v>
      </c>
      <c r="H65" s="108"/>
      <c r="I65" s="109">
        <f t="shared" si="26"/>
        <v>-201.63636363636374</v>
      </c>
      <c r="J65" s="128">
        <f t="shared" si="27"/>
        <v>36</v>
      </c>
      <c r="K65" s="167">
        <v>11</v>
      </c>
      <c r="L65" s="110">
        <v>11</v>
      </c>
      <c r="M65" s="111">
        <f t="shared" si="28"/>
        <v>1201.6363636363637</v>
      </c>
      <c r="N65" s="109">
        <f t="shared" si="29"/>
        <v>119</v>
      </c>
      <c r="O65" s="112">
        <f t="shared" si="30"/>
        <v>96</v>
      </c>
      <c r="P65" s="113">
        <v>29</v>
      </c>
      <c r="Q65" s="114">
        <v>2</v>
      </c>
      <c r="R65" s="115">
        <v>19</v>
      </c>
      <c r="S65" s="116">
        <v>0</v>
      </c>
      <c r="T65" s="117">
        <v>60</v>
      </c>
      <c r="U65" s="118">
        <v>2</v>
      </c>
      <c r="V65" s="115">
        <v>40</v>
      </c>
      <c r="W65" s="118">
        <v>1</v>
      </c>
      <c r="X65" s="117">
        <v>33</v>
      </c>
      <c r="Y65" s="118">
        <v>0</v>
      </c>
      <c r="Z65" s="117">
        <v>39</v>
      </c>
      <c r="AA65" s="118">
        <v>0</v>
      </c>
      <c r="AB65" s="117">
        <v>63</v>
      </c>
      <c r="AC65" s="116">
        <v>1</v>
      </c>
      <c r="AD65" s="113">
        <v>51</v>
      </c>
      <c r="AE65" s="114">
        <v>2</v>
      </c>
      <c r="AF65" s="119">
        <v>37</v>
      </c>
      <c r="AG65" s="116">
        <v>1</v>
      </c>
      <c r="AH65" s="115">
        <v>13</v>
      </c>
      <c r="AI65" s="118">
        <v>1</v>
      </c>
      <c r="AJ65" s="115">
        <v>24</v>
      </c>
      <c r="AK65" s="118">
        <v>1</v>
      </c>
      <c r="AL65" s="176"/>
      <c r="AM65" s="175"/>
      <c r="AN65" s="176"/>
      <c r="AO65" s="120">
        <f t="shared" si="0"/>
        <v>1259</v>
      </c>
      <c r="AP65" s="101">
        <f t="shared" si="1"/>
        <v>1345</v>
      </c>
      <c r="AQ65" s="121">
        <f t="shared" si="2"/>
        <v>1000</v>
      </c>
      <c r="AR65" s="101">
        <f t="shared" si="3"/>
        <v>1202</v>
      </c>
      <c r="AS65" s="121">
        <f t="shared" si="4"/>
        <v>1241</v>
      </c>
      <c r="AT65" s="121">
        <f t="shared" si="5"/>
        <v>1212</v>
      </c>
      <c r="AU65" s="121">
        <f t="shared" si="6"/>
        <v>1000</v>
      </c>
      <c r="AV65" s="121">
        <f t="shared" si="7"/>
        <v>1065</v>
      </c>
      <c r="AW65" s="101">
        <f t="shared" si="8"/>
        <v>1213</v>
      </c>
      <c r="AX65" s="121">
        <f t="shared" si="9"/>
        <v>1376</v>
      </c>
      <c r="AY65" s="121">
        <f t="shared" si="10"/>
        <v>1305</v>
      </c>
      <c r="AZ65" s="59"/>
      <c r="BA65" s="122">
        <f t="shared" si="11"/>
        <v>10</v>
      </c>
      <c r="BB65" s="121">
        <f t="shared" si="12"/>
        <v>12</v>
      </c>
      <c r="BC65" s="121">
        <f t="shared" si="13"/>
        <v>9</v>
      </c>
      <c r="BD65" s="101">
        <f t="shared" si="14"/>
        <v>12</v>
      </c>
      <c r="BE65" s="121">
        <f t="shared" si="15"/>
        <v>10</v>
      </c>
      <c r="BF65" s="121">
        <f t="shared" si="16"/>
        <v>15</v>
      </c>
      <c r="BG65" s="121">
        <f t="shared" si="17"/>
        <v>9</v>
      </c>
      <c r="BH65" s="121">
        <f t="shared" si="18"/>
        <v>8</v>
      </c>
      <c r="BI65" s="121">
        <f t="shared" si="19"/>
        <v>12</v>
      </c>
      <c r="BJ65" s="121">
        <f t="shared" si="20"/>
        <v>11</v>
      </c>
      <c r="BK65" s="121">
        <f t="shared" si="21"/>
        <v>11</v>
      </c>
      <c r="BL65" s="102">
        <f t="shared" si="31"/>
        <v>119</v>
      </c>
      <c r="BM65" s="101">
        <f t="shared" si="32"/>
        <v>8</v>
      </c>
      <c r="BN65" s="101">
        <f t="shared" si="33"/>
        <v>15</v>
      </c>
      <c r="BO65" s="103">
        <f t="shared" si="34"/>
        <v>96</v>
      </c>
      <c r="BQ65" s="168">
        <f t="shared" si="22"/>
        <v>29</v>
      </c>
      <c r="BR65" s="169">
        <f t="shared" si="23"/>
        <v>36</v>
      </c>
    </row>
    <row r="66" spans="1:70" ht="15" customHeight="1">
      <c r="A66" s="104">
        <v>62</v>
      </c>
      <c r="B66" s="123" t="s">
        <v>202</v>
      </c>
      <c r="C66" s="123" t="s">
        <v>166</v>
      </c>
      <c r="D66" s="171"/>
      <c r="E66" s="105">
        <f t="shared" si="24"/>
        <v>1000</v>
      </c>
      <c r="F66" s="106">
        <f t="shared" si="25"/>
        <v>-22.359999999999971</v>
      </c>
      <c r="G66" s="109">
        <v>1000</v>
      </c>
      <c r="H66" s="108"/>
      <c r="I66" s="109">
        <f t="shared" si="26"/>
        <v>-125.63636363636374</v>
      </c>
      <c r="J66" s="128">
        <f t="shared" si="27"/>
        <v>60</v>
      </c>
      <c r="K66" s="167">
        <v>6</v>
      </c>
      <c r="L66" s="110">
        <v>11</v>
      </c>
      <c r="M66" s="111">
        <f t="shared" si="28"/>
        <v>1125.6363636363637</v>
      </c>
      <c r="N66" s="109">
        <f t="shared" si="29"/>
        <v>89</v>
      </c>
      <c r="O66" s="112">
        <f t="shared" si="30"/>
        <v>72</v>
      </c>
      <c r="P66" s="113">
        <v>30</v>
      </c>
      <c r="Q66" s="114">
        <v>0</v>
      </c>
      <c r="R66" s="115">
        <v>41</v>
      </c>
      <c r="S66" s="116">
        <v>0</v>
      </c>
      <c r="T66" s="117">
        <v>53</v>
      </c>
      <c r="U66" s="118">
        <v>2</v>
      </c>
      <c r="V66" s="115">
        <v>43</v>
      </c>
      <c r="W66" s="118">
        <v>0</v>
      </c>
      <c r="X66" s="117">
        <v>4</v>
      </c>
      <c r="Y66" s="118">
        <v>0</v>
      </c>
      <c r="Z66" s="117">
        <v>57</v>
      </c>
      <c r="AA66" s="118">
        <v>2</v>
      </c>
      <c r="AB66" s="117">
        <v>51</v>
      </c>
      <c r="AC66" s="116">
        <v>0</v>
      </c>
      <c r="AD66" s="113">
        <v>54</v>
      </c>
      <c r="AE66" s="114">
        <v>0</v>
      </c>
      <c r="AF66" s="119">
        <v>55</v>
      </c>
      <c r="AG66" s="116">
        <v>0</v>
      </c>
      <c r="AH66" s="115">
        <v>58</v>
      </c>
      <c r="AI66" s="118">
        <v>1</v>
      </c>
      <c r="AJ66" s="115">
        <v>47</v>
      </c>
      <c r="AK66" s="118">
        <v>1</v>
      </c>
      <c r="AL66" s="176"/>
      <c r="AM66" s="175"/>
      <c r="AN66" s="176"/>
      <c r="AO66" s="120">
        <f t="shared" si="0"/>
        <v>1256</v>
      </c>
      <c r="AP66" s="101">
        <f t="shared" si="1"/>
        <v>1201</v>
      </c>
      <c r="AQ66" s="121">
        <f t="shared" si="2"/>
        <v>1027</v>
      </c>
      <c r="AR66" s="101">
        <f t="shared" si="3"/>
        <v>1187</v>
      </c>
      <c r="AS66" s="121">
        <f t="shared" si="4"/>
        <v>1509</v>
      </c>
      <c r="AT66" s="121">
        <f t="shared" si="5"/>
        <v>1000</v>
      </c>
      <c r="AU66" s="121">
        <f t="shared" si="6"/>
        <v>1065</v>
      </c>
      <c r="AV66" s="121">
        <f t="shared" si="7"/>
        <v>1005</v>
      </c>
      <c r="AW66" s="101">
        <f t="shared" si="8"/>
        <v>1000</v>
      </c>
      <c r="AX66" s="121">
        <f t="shared" si="9"/>
        <v>1000</v>
      </c>
      <c r="AY66" s="121">
        <f t="shared" si="10"/>
        <v>1132</v>
      </c>
      <c r="AZ66" s="59"/>
      <c r="BA66" s="122">
        <f t="shared" si="11"/>
        <v>13</v>
      </c>
      <c r="BB66" s="121">
        <f t="shared" si="12"/>
        <v>11</v>
      </c>
      <c r="BC66" s="121">
        <f t="shared" si="13"/>
        <v>6</v>
      </c>
      <c r="BD66" s="101">
        <f t="shared" si="14"/>
        <v>11</v>
      </c>
      <c r="BE66" s="121">
        <f t="shared" si="15"/>
        <v>10</v>
      </c>
      <c r="BF66" s="121">
        <f t="shared" si="16"/>
        <v>4</v>
      </c>
      <c r="BG66" s="121">
        <f t="shared" si="17"/>
        <v>8</v>
      </c>
      <c r="BH66" s="121">
        <f t="shared" si="18"/>
        <v>10</v>
      </c>
      <c r="BI66" s="121">
        <f t="shared" si="19"/>
        <v>4</v>
      </c>
      <c r="BJ66" s="121">
        <f t="shared" si="20"/>
        <v>5</v>
      </c>
      <c r="BK66" s="121">
        <f t="shared" si="21"/>
        <v>7</v>
      </c>
      <c r="BL66" s="102">
        <f t="shared" si="31"/>
        <v>89</v>
      </c>
      <c r="BM66" s="101">
        <f t="shared" si="32"/>
        <v>4</v>
      </c>
      <c r="BN66" s="101">
        <f t="shared" si="33"/>
        <v>13</v>
      </c>
      <c r="BO66" s="103">
        <f t="shared" si="34"/>
        <v>72</v>
      </c>
      <c r="BQ66" s="168">
        <f t="shared" si="22"/>
        <v>5</v>
      </c>
      <c r="BR66" s="169">
        <f t="shared" si="23"/>
        <v>60</v>
      </c>
    </row>
    <row r="67" spans="1:70" ht="15" customHeight="1">
      <c r="A67" s="104">
        <v>63</v>
      </c>
      <c r="B67" s="123" t="s">
        <v>374</v>
      </c>
      <c r="C67" s="123" t="s">
        <v>310</v>
      </c>
      <c r="D67" s="171"/>
      <c r="E67" s="105">
        <f t="shared" si="24"/>
        <v>1034.6600000000001</v>
      </c>
      <c r="F67" s="106">
        <f t="shared" si="25"/>
        <v>34.660000000000011</v>
      </c>
      <c r="G67" s="109">
        <v>1000</v>
      </c>
      <c r="H67" s="108"/>
      <c r="I67" s="109">
        <f t="shared" si="26"/>
        <v>-248.4545454545455</v>
      </c>
      <c r="J67" s="128">
        <f t="shared" si="27"/>
        <v>49</v>
      </c>
      <c r="K67" s="167">
        <v>9</v>
      </c>
      <c r="L67" s="110">
        <v>11</v>
      </c>
      <c r="M67" s="111">
        <f t="shared" si="28"/>
        <v>1248.4545454545455</v>
      </c>
      <c r="N67" s="109">
        <f t="shared" si="29"/>
        <v>120</v>
      </c>
      <c r="O67" s="112">
        <f t="shared" si="30"/>
        <v>94</v>
      </c>
      <c r="P67" s="113">
        <v>31</v>
      </c>
      <c r="Q67" s="114">
        <v>2</v>
      </c>
      <c r="R67" s="115">
        <v>40</v>
      </c>
      <c r="S67" s="116">
        <v>0</v>
      </c>
      <c r="T67" s="117">
        <v>34</v>
      </c>
      <c r="U67" s="118">
        <v>2</v>
      </c>
      <c r="V67" s="115">
        <v>33</v>
      </c>
      <c r="W67" s="118">
        <v>1</v>
      </c>
      <c r="X67" s="117">
        <v>2</v>
      </c>
      <c r="Y67" s="118">
        <v>0</v>
      </c>
      <c r="Z67" s="117">
        <v>23</v>
      </c>
      <c r="AA67" s="118">
        <v>0</v>
      </c>
      <c r="AB67" s="117">
        <v>61</v>
      </c>
      <c r="AC67" s="116">
        <v>1</v>
      </c>
      <c r="AD67" s="113">
        <v>56</v>
      </c>
      <c r="AE67" s="114">
        <v>1</v>
      </c>
      <c r="AF67" s="119">
        <v>4</v>
      </c>
      <c r="AG67" s="116">
        <v>1</v>
      </c>
      <c r="AH67" s="115">
        <v>27</v>
      </c>
      <c r="AI67" s="118">
        <v>1</v>
      </c>
      <c r="AJ67" s="115">
        <v>49</v>
      </c>
      <c r="AK67" s="118">
        <v>0</v>
      </c>
      <c r="AL67" s="176"/>
      <c r="AM67" s="175"/>
      <c r="AN67" s="176"/>
      <c r="AO67" s="120">
        <f t="shared" si="0"/>
        <v>1256</v>
      </c>
      <c r="AP67" s="101">
        <f t="shared" si="1"/>
        <v>1202</v>
      </c>
      <c r="AQ67" s="121">
        <f t="shared" si="2"/>
        <v>1218</v>
      </c>
      <c r="AR67" s="101">
        <f t="shared" si="3"/>
        <v>1241</v>
      </c>
      <c r="AS67" s="121">
        <f t="shared" si="4"/>
        <v>1597</v>
      </c>
      <c r="AT67" s="121">
        <f t="shared" si="5"/>
        <v>1308</v>
      </c>
      <c r="AU67" s="121">
        <f t="shared" si="6"/>
        <v>1000</v>
      </c>
      <c r="AV67" s="121">
        <f t="shared" si="7"/>
        <v>1000</v>
      </c>
      <c r="AW67" s="101">
        <f t="shared" si="8"/>
        <v>1509</v>
      </c>
      <c r="AX67" s="121">
        <f t="shared" si="9"/>
        <v>1293</v>
      </c>
      <c r="AY67" s="121">
        <f t="shared" si="10"/>
        <v>1109</v>
      </c>
      <c r="AZ67" s="59"/>
      <c r="BA67" s="122">
        <f t="shared" si="11"/>
        <v>9</v>
      </c>
      <c r="BB67" s="121">
        <f t="shared" si="12"/>
        <v>12</v>
      </c>
      <c r="BC67" s="121">
        <f t="shared" si="13"/>
        <v>10</v>
      </c>
      <c r="BD67" s="101">
        <f t="shared" si="14"/>
        <v>10</v>
      </c>
      <c r="BE67" s="121">
        <f t="shared" si="15"/>
        <v>17</v>
      </c>
      <c r="BF67" s="121">
        <f t="shared" si="16"/>
        <v>10</v>
      </c>
      <c r="BG67" s="121">
        <f t="shared" si="17"/>
        <v>11</v>
      </c>
      <c r="BH67" s="121">
        <f t="shared" si="18"/>
        <v>9</v>
      </c>
      <c r="BI67" s="121">
        <f t="shared" si="19"/>
        <v>10</v>
      </c>
      <c r="BJ67" s="121">
        <f t="shared" si="20"/>
        <v>11</v>
      </c>
      <c r="BK67" s="121">
        <f t="shared" si="21"/>
        <v>11</v>
      </c>
      <c r="BL67" s="102">
        <f t="shared" si="31"/>
        <v>120</v>
      </c>
      <c r="BM67" s="101">
        <f t="shared" si="32"/>
        <v>9</v>
      </c>
      <c r="BN67" s="101">
        <f t="shared" si="33"/>
        <v>17</v>
      </c>
      <c r="BO67" s="103">
        <f t="shared" si="34"/>
        <v>94</v>
      </c>
      <c r="BQ67" s="168">
        <f t="shared" si="22"/>
        <v>16</v>
      </c>
      <c r="BR67" s="169">
        <f t="shared" si="23"/>
        <v>49</v>
      </c>
    </row>
    <row r="68" spans="1:70" ht="15" customHeight="1">
      <c r="A68" s="104">
        <v>64</v>
      </c>
      <c r="B68" s="123" t="s">
        <v>375</v>
      </c>
      <c r="C68" s="123" t="s">
        <v>366</v>
      </c>
      <c r="D68" s="171"/>
      <c r="E68" s="105">
        <f t="shared" si="24"/>
        <v>1057.92</v>
      </c>
      <c r="F68" s="106">
        <f t="shared" si="25"/>
        <v>57.91999999999998</v>
      </c>
      <c r="G68" s="109">
        <v>1000</v>
      </c>
      <c r="H68" s="108"/>
      <c r="I68" s="109">
        <f t="shared" si="26"/>
        <v>-217.81818181818176</v>
      </c>
      <c r="J68" s="128">
        <f t="shared" si="27"/>
        <v>28</v>
      </c>
      <c r="K68" s="167">
        <v>12</v>
      </c>
      <c r="L68" s="110">
        <v>11</v>
      </c>
      <c r="M68" s="111">
        <f t="shared" si="28"/>
        <v>1217.8181818181818</v>
      </c>
      <c r="N68" s="109">
        <f t="shared" si="29"/>
        <v>118</v>
      </c>
      <c r="O68" s="112">
        <f t="shared" si="30"/>
        <v>93</v>
      </c>
      <c r="P68" s="113">
        <v>32</v>
      </c>
      <c r="Q68" s="114">
        <v>2</v>
      </c>
      <c r="R68" s="115">
        <v>20</v>
      </c>
      <c r="S68" s="116">
        <v>0</v>
      </c>
      <c r="T68" s="117">
        <v>33</v>
      </c>
      <c r="U68" s="118">
        <v>0</v>
      </c>
      <c r="V68" s="115">
        <v>54</v>
      </c>
      <c r="W68" s="118">
        <v>2</v>
      </c>
      <c r="X68" s="117">
        <v>43</v>
      </c>
      <c r="Y68" s="118">
        <v>0</v>
      </c>
      <c r="Z68" s="117">
        <v>60</v>
      </c>
      <c r="AA68" s="118">
        <v>1</v>
      </c>
      <c r="AB68" s="117">
        <v>59</v>
      </c>
      <c r="AC68" s="116">
        <v>2</v>
      </c>
      <c r="AD68" s="113">
        <v>11</v>
      </c>
      <c r="AE68" s="114">
        <v>1</v>
      </c>
      <c r="AF68" s="119">
        <v>12</v>
      </c>
      <c r="AG68" s="116">
        <v>1</v>
      </c>
      <c r="AH68" s="115">
        <v>37</v>
      </c>
      <c r="AI68" s="118">
        <v>1</v>
      </c>
      <c r="AJ68" s="115">
        <v>10</v>
      </c>
      <c r="AK68" s="118">
        <v>2</v>
      </c>
      <c r="AL68" s="176"/>
      <c r="AM68" s="175"/>
      <c r="AN68" s="176"/>
      <c r="AO68" s="120">
        <f t="shared" si="0"/>
        <v>1247</v>
      </c>
      <c r="AP68" s="101">
        <f t="shared" si="1"/>
        <v>1341</v>
      </c>
      <c r="AQ68" s="121">
        <f t="shared" si="2"/>
        <v>1241</v>
      </c>
      <c r="AR68" s="101">
        <f t="shared" si="3"/>
        <v>1005</v>
      </c>
      <c r="AS68" s="121">
        <f t="shared" si="4"/>
        <v>1187</v>
      </c>
      <c r="AT68" s="121">
        <f t="shared" si="5"/>
        <v>1000</v>
      </c>
      <c r="AU68" s="121">
        <f t="shared" si="6"/>
        <v>1000</v>
      </c>
      <c r="AV68" s="121">
        <f t="shared" si="7"/>
        <v>1390</v>
      </c>
      <c r="AW68" s="101">
        <f t="shared" si="8"/>
        <v>1380</v>
      </c>
      <c r="AX68" s="121">
        <f t="shared" si="9"/>
        <v>1213</v>
      </c>
      <c r="AY68" s="121">
        <f t="shared" si="10"/>
        <v>1392</v>
      </c>
      <c r="AZ68" s="59"/>
      <c r="BA68" s="122">
        <f t="shared" si="11"/>
        <v>8</v>
      </c>
      <c r="BB68" s="121">
        <f t="shared" si="12"/>
        <v>17</v>
      </c>
      <c r="BC68" s="121">
        <f t="shared" si="13"/>
        <v>10</v>
      </c>
      <c r="BD68" s="101">
        <f t="shared" si="14"/>
        <v>10</v>
      </c>
      <c r="BE68" s="121">
        <f t="shared" si="15"/>
        <v>11</v>
      </c>
      <c r="BF68" s="121">
        <f t="shared" si="16"/>
        <v>9</v>
      </c>
      <c r="BG68" s="121">
        <f t="shared" si="17"/>
        <v>8</v>
      </c>
      <c r="BH68" s="121">
        <f t="shared" si="18"/>
        <v>11</v>
      </c>
      <c r="BI68" s="121">
        <f t="shared" si="19"/>
        <v>12</v>
      </c>
      <c r="BJ68" s="121">
        <f t="shared" si="20"/>
        <v>12</v>
      </c>
      <c r="BK68" s="121">
        <f t="shared" si="21"/>
        <v>10</v>
      </c>
      <c r="BL68" s="102">
        <f t="shared" si="31"/>
        <v>118</v>
      </c>
      <c r="BM68" s="101">
        <f t="shared" si="32"/>
        <v>8</v>
      </c>
      <c r="BN68" s="101">
        <f t="shared" si="33"/>
        <v>17</v>
      </c>
      <c r="BO68" s="103">
        <f t="shared" si="34"/>
        <v>93</v>
      </c>
      <c r="BQ68" s="168">
        <f t="shared" si="22"/>
        <v>37</v>
      </c>
      <c r="BR68" s="169">
        <f t="shared" si="23"/>
        <v>28</v>
      </c>
    </row>
    <row r="69" spans="1:70" ht="20.25" customHeight="1">
      <c r="A69" s="130">
        <f>COUNTIF(A5:A68,"&lt;201")</f>
        <v>64</v>
      </c>
      <c r="B69" s="131"/>
      <c r="C69" s="175"/>
      <c r="D69" s="175"/>
      <c r="E69" s="175"/>
      <c r="F69" s="133"/>
      <c r="G69" s="177"/>
      <c r="H69" s="178"/>
      <c r="I69" s="178"/>
      <c r="J69" s="178"/>
      <c r="K69" s="179"/>
      <c r="L69" s="178"/>
      <c r="M69" s="178"/>
      <c r="N69" s="175"/>
      <c r="O69" s="175"/>
      <c r="P69" s="175"/>
      <c r="Q69" s="175"/>
      <c r="R69" s="175"/>
      <c r="S69" s="175"/>
      <c r="T69" s="175"/>
      <c r="U69" s="175"/>
      <c r="V69" s="175"/>
      <c r="W69" s="175"/>
      <c r="X69" s="175"/>
      <c r="Y69" s="175"/>
      <c r="Z69" s="175"/>
      <c r="AA69" s="175"/>
      <c r="AB69" s="175"/>
      <c r="AC69" s="175"/>
      <c r="AD69" s="175"/>
      <c r="AE69" s="175"/>
      <c r="AF69" s="137"/>
      <c r="AG69" s="175"/>
      <c r="AH69" s="175"/>
      <c r="AI69" s="175"/>
      <c r="AJ69" s="175"/>
      <c r="AK69" s="175"/>
      <c r="AL69" s="175"/>
      <c r="AM69" s="175"/>
      <c r="AN69" s="175"/>
      <c r="AO69" s="188"/>
      <c r="AP69" s="59"/>
      <c r="AQ69" s="59"/>
      <c r="AR69" s="188"/>
      <c r="AS69" s="188"/>
      <c r="AT69" s="188"/>
      <c r="AU69" s="188"/>
      <c r="AV69" s="188"/>
      <c r="AW69" s="188"/>
      <c r="AX69" s="188"/>
      <c r="AY69" s="59"/>
      <c r="AZ69" s="59"/>
      <c r="BA69" s="59"/>
      <c r="BB69" s="59"/>
      <c r="BC69" s="59"/>
      <c r="BD69" s="59"/>
      <c r="BE69" s="59"/>
      <c r="BF69" s="188"/>
      <c r="BG69" s="59"/>
      <c r="BH69" s="59"/>
      <c r="BI69" s="59"/>
      <c r="BJ69" s="59"/>
      <c r="BK69" s="59"/>
      <c r="BL69" s="59"/>
      <c r="BM69" s="188"/>
      <c r="BN69" s="59"/>
      <c r="BO69" s="59"/>
    </row>
    <row r="70" spans="1:70" ht="15.75">
      <c r="A70" s="349"/>
      <c r="B70" s="349"/>
      <c r="C70" s="349" t="s">
        <v>129</v>
      </c>
      <c r="D70" s="349"/>
      <c r="E70" s="349"/>
      <c r="F70" s="349"/>
      <c r="G70" s="349"/>
      <c r="H70" s="349"/>
      <c r="I70" s="349"/>
      <c r="J70" s="349"/>
      <c r="K70" s="349"/>
      <c r="L70" s="350" t="s">
        <v>376</v>
      </c>
      <c r="M70" s="350"/>
      <c r="N70" s="350"/>
      <c r="O70" s="350"/>
      <c r="P70" s="350"/>
      <c r="Q70" s="351"/>
      <c r="R70" s="351"/>
      <c r="S70" s="351"/>
      <c r="T70" s="351"/>
      <c r="U70" s="351"/>
      <c r="V70" s="351"/>
      <c r="W70" s="351"/>
      <c r="X70" s="351"/>
      <c r="Y70" s="351"/>
      <c r="Z70" s="351"/>
      <c r="AA70" s="351"/>
      <c r="AB70" s="351"/>
      <c r="AC70" s="351"/>
      <c r="AD70" s="351"/>
      <c r="AE70" s="4"/>
      <c r="AF70" s="4"/>
      <c r="AG70" s="4"/>
      <c r="AH70" s="4"/>
      <c r="AI70" s="4"/>
      <c r="AJ70" s="4"/>
      <c r="AK70" s="4"/>
      <c r="AL70" s="187"/>
      <c r="AM70" s="187"/>
      <c r="AN70" s="187"/>
      <c r="AO70" s="59"/>
      <c r="AP70" s="59"/>
      <c r="AQ70" s="59"/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59"/>
      <c r="BD70" s="59"/>
      <c r="BE70" s="59"/>
      <c r="BF70" s="59"/>
      <c r="BG70" s="59"/>
      <c r="BH70" s="59"/>
      <c r="BI70" s="59"/>
      <c r="BJ70" s="59"/>
      <c r="BK70" s="59"/>
      <c r="BL70" s="59"/>
      <c r="BM70" s="59"/>
      <c r="BN70" s="59"/>
      <c r="BO70" s="59"/>
    </row>
    <row r="71" spans="1:70">
      <c r="A71" s="59"/>
      <c r="B71" s="59"/>
      <c r="C71" s="59"/>
      <c r="D71" s="59"/>
      <c r="E71" s="348"/>
      <c r="F71" s="348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59"/>
      <c r="BD71" s="59"/>
      <c r="BE71" s="59"/>
      <c r="BF71" s="59"/>
      <c r="BG71" s="59"/>
      <c r="BH71" s="59"/>
      <c r="BI71" s="59"/>
      <c r="BJ71" s="59"/>
      <c r="BK71" s="59"/>
      <c r="BL71" s="59"/>
      <c r="BM71" s="59"/>
      <c r="BN71" s="59"/>
      <c r="BO71" s="59"/>
    </row>
    <row r="72" spans="1:70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59"/>
      <c r="BD72" s="59"/>
      <c r="BE72" s="59"/>
      <c r="BF72" s="59"/>
      <c r="BG72" s="59"/>
      <c r="BH72" s="59"/>
      <c r="BI72" s="59"/>
      <c r="BJ72" s="59"/>
      <c r="BK72" s="59"/>
      <c r="BL72" s="59"/>
      <c r="BM72" s="59"/>
      <c r="BN72" s="59"/>
      <c r="BO72" s="59"/>
      <c r="BP72" s="59"/>
      <c r="BQ72" s="59"/>
      <c r="BR72" s="59"/>
    </row>
    <row r="73" spans="1:70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59"/>
      <c r="BD73" s="59"/>
      <c r="BE73" s="59"/>
      <c r="BF73" s="59"/>
      <c r="BG73" s="59"/>
      <c r="BH73" s="59"/>
      <c r="BI73" s="59"/>
      <c r="BJ73" s="59"/>
      <c r="BK73" s="59"/>
      <c r="BL73" s="59"/>
      <c r="BM73" s="59"/>
      <c r="BN73" s="59"/>
      <c r="BO73" s="59"/>
    </row>
    <row r="74" spans="1:70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/>
      <c r="BE74" s="59"/>
      <c r="BF74" s="59"/>
      <c r="BG74" s="59"/>
      <c r="BH74" s="59"/>
      <c r="BI74" s="59"/>
      <c r="BJ74" s="59"/>
      <c r="BK74" s="59"/>
      <c r="BL74" s="59"/>
      <c r="BM74" s="59"/>
      <c r="BN74" s="59"/>
      <c r="BO74" s="59"/>
    </row>
    <row r="75" spans="1:70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  <c r="BH75" s="59"/>
      <c r="BI75" s="59"/>
      <c r="BJ75" s="59"/>
      <c r="BK75" s="59"/>
      <c r="BL75" s="59"/>
      <c r="BM75" s="59"/>
      <c r="BN75" s="59"/>
      <c r="BO75" s="59"/>
    </row>
    <row r="76" spans="1:70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  <c r="BG76" s="59"/>
      <c r="BH76" s="59"/>
      <c r="BI76" s="59"/>
      <c r="BJ76" s="59"/>
      <c r="BK76" s="59"/>
      <c r="BL76" s="59"/>
      <c r="BM76" s="59"/>
      <c r="BN76" s="59"/>
      <c r="BO76" s="59"/>
    </row>
  </sheetData>
  <protectedRanges>
    <protectedRange sqref="L5:L68" name="Diapazons4"/>
    <protectedRange sqref="P5:AK68" name="Diapazons2"/>
    <protectedRange sqref="A3 K5:L68 A69 G5:G68 K69 A5:D68" name="Diapazons1"/>
    <protectedRange sqref="Q3 C70 Q70" name="Diapazons3"/>
    <protectedRange sqref="J5:J68" name="Diapazons3_2"/>
    <protectedRange sqref="A1" name="Diapazons1_1"/>
  </protectedRanges>
  <mergeCells count="26">
    <mergeCell ref="BA3:BO3"/>
    <mergeCell ref="V4:W4"/>
    <mergeCell ref="AO1:AP1"/>
    <mergeCell ref="AR1:AT1"/>
    <mergeCell ref="AV1:AW1"/>
    <mergeCell ref="A3:B3"/>
    <mergeCell ref="D3:G3"/>
    <mergeCell ref="M3:P3"/>
    <mergeCell ref="Q3:AK3"/>
    <mergeCell ref="AO3:AY3"/>
    <mergeCell ref="E71:F71"/>
    <mergeCell ref="A1:AG2"/>
    <mergeCell ref="AH4:AI4"/>
    <mergeCell ref="AJ4:AK4"/>
    <mergeCell ref="A70:B70"/>
    <mergeCell ref="C70:K70"/>
    <mergeCell ref="L70:P70"/>
    <mergeCell ref="Q70:AD70"/>
    <mergeCell ref="X4:Y4"/>
    <mergeCell ref="Z4:AA4"/>
    <mergeCell ref="AB4:AC4"/>
    <mergeCell ref="AD4:AE4"/>
    <mergeCell ref="AF4:AG4"/>
    <mergeCell ref="P4:Q4"/>
    <mergeCell ref="R4:S4"/>
    <mergeCell ref="T4:U4"/>
  </mergeCells>
  <conditionalFormatting sqref="AH7 AH9:AH13 AH21:AH23 AG5:AG23 AH15:AH17 M61:AH62 M63 A65 M64:AH64 N7 N9:N12 N21:N23 M5:M23 N14:N19 P7 P9:P14 P21:P23 P63:AH63 P16:P19 R9:R10 R21 Q5:Q23 R23 R12:R19 T7 T9:T14 T22:T23 S5:S23 T17:T19 V7 V9:V16 V21:V23 U5:U23 V18:V19 X7 X9:X10 X21:X23 W5:W23 X12:X19 Z21 Y5:Y23 Z13:Z18 Z23 AB7 AB9:AB16 AB21:AB23 AA5:AA23 AB18:AB19 AD7 AD10:AD18 AD21:AD23 AC5:AC23 AF7 AF9:AF15 AF21:AF23 AE5:AE23 AF17 AF19 Z7:Z11 V5 M24:U24 W24:AF24 M25:AF37 AG24:AH38 M38:AE38 M39:AH39 M40:AA40 AC40:AH40 M41:U41 W41:AH41 M42:W42 Y42:AH42 M43:Y43 AA43:AH43 M44:O44 Q44:W44 Y44:AH44 M45:AH45 M46:AA46 AC46:AH46 M47:AC47 AE47:AH47 M48:U48 W48:AH48 M49:AH50 Q51:S52 U51:W51 Y51:AH51 U52:AH52 AG53 Q53:AE53 Q54 S54:AH57 M51:N56 M57 M58:N58 M59:M60 O51:P59 O60 Q55:R60 S59:T60 S58 U58:AC60 AE58:AH60 O5:O16 O18:O23">
    <cfRule type="cellIs" dxfId="2833" priority="4346" stopIfTrue="1" operator="equal">
      <formula>99</formula>
    </cfRule>
  </conditionalFormatting>
  <conditionalFormatting sqref="N5 N7:N12 N61:N62 P61:P64 N64 AD61:AD64 P5 P7:P14 R5 R8:R10 R12:R21 T5 T7:T14 T17:T20 V7:V16 V18:V23 X5 X7:X10 Z5 Z20:Z21 Z13:Z18 AB5 AB7:AB16 AD5 AD7:AD8 AD10:AD18 AF5 AF7:AF15 AF17 AH5 AH7:AH13 AH15:AH17 Z7:Z11 V5 AF19:AF37 AB18:AB39 V25:V40 X12:X41 Z23:Z42 P16:P43 X43 AB41:AB45 AD20:AD46 V42:V47 T53:T57 N58 R55:R64 T59:T64 X52:X64 AF54:AF64 AH54:AH64 A65 N14:N56 P45:P59 R23:R53 T22:T50 V49:V64 X45:X50 Z44:Z64 AB47:AB64 AD48:AD57 AF39:AF52 AH20:AH52">
    <cfRule type="cellIs" dxfId="2832" priority="4344" stopIfTrue="1" operator="equal">
      <formula>26</formula>
    </cfRule>
  </conditionalFormatting>
  <conditionalFormatting sqref="N5 N9:N12 N7 N14:N19 N61:N62 P61:P64 N64 AD61:AD64 P5 P9:P14 P7 P16:P19 R5 R9:R10 R21 R12:R19 T5 T9:T14 T7 T17:T19 V9:V16 V21:V23 V7 V18:V19 X5 X9:X10 X7 X12:X19 Z5 Z21 Z13:Z18 AB5 AB9:AB16 AB7 AB18:AB19 AD5 AD10:AD18 AD7 AF5 AF9:AF15 AF7 AF17 AF19 AH5 AH9:AH13 AH7 AH15:AH17 Z7:Z11 V5 AF21:AF37 AB21:AB39 V25:V40 X21:X41 Z23:Z42 P21:P43 X43 AB41:AB45 AD21:AD46 V42:V47 T53:T57 N58 R55:R64 T59:T64 X52:X64 AF54:AF64 AH54:AH64 A65 N21:N56 P45:P59 R23:R53 T22:T50 V49:V64 X45:X50 Z44:Z64 AB47:AB64 AD48:AD57 AF39:AF52 AH21:AH52">
    <cfRule type="cellIs" dxfId="2831" priority="4343" stopIfTrue="1" operator="equal">
      <formula>99</formula>
    </cfRule>
  </conditionalFormatting>
  <conditionalFormatting sqref="N5 P5 R5 T5 X5 Z5 AB5 AD5 AF5 AH5">
    <cfRule type="cellIs" dxfId="2830" priority="4342" stopIfTrue="1" operator="equal">
      <formula>99</formula>
    </cfRule>
  </conditionalFormatting>
  <conditionalFormatting sqref="M5:M64 AG5:AG64 Q5:Q64 S5:S64 U5:U64 W5:W64 Y5:Y64 AA5:AA64 AC5:AC64 AE5:AE64 O64 O5:O16 O18:O62">
    <cfRule type="cellIs" dxfId="2829" priority="4340" stopIfTrue="1" operator="equal">
      <formula>2</formula>
    </cfRule>
    <cfRule type="cellIs" dxfId="2828" priority="4341" stopIfTrue="1" operator="equal">
      <formula>1</formula>
    </cfRule>
  </conditionalFormatting>
  <conditionalFormatting sqref="M17:M21 M11 M5 M8 M13 AG13 O11 O5 O8 O13 Q17:Q21 Q11 Q5 Q8 Q13 S17:S21 S11 S5 S8 S13 U17:U21 U11 U5 U8 U13 W17:W21 W11 W5 W8 W13 Y17:Y21 Y11 Y5 Y8 Y13 AA17:AA21 AA11 AA5 AA8 AA13 AC17:AC21 AC11 AC5 AC8 AC13 AE17:AE21 AE11 AE5 AE8 AE13 AG17:AG21 AG11 AG5 AG8 O18:O21">
    <cfRule type="cellIs" dxfId="2827" priority="4337" stopIfTrue="1" operator="equal">
      <formula>2</formula>
    </cfRule>
    <cfRule type="cellIs" dxfId="2826" priority="4338" stopIfTrue="1" operator="equal">
      <formula>1</formula>
    </cfRule>
    <cfRule type="expression" dxfId="2825" priority="4339" stopIfTrue="1">
      <formula>#REF!+#REF!&lt;3</formula>
    </cfRule>
  </conditionalFormatting>
  <conditionalFormatting sqref="AH7 AH9:AH13 AH21:AH23 AG5:AG23 AH15:AH17 M61:AH62 M63 M64:AH64 P63:AH63">
    <cfRule type="cellIs" dxfId="2824" priority="2172" stopIfTrue="1" operator="equal">
      <formula>99</formula>
    </cfRule>
  </conditionalFormatting>
  <conditionalFormatting sqref="N7 N9:N12 N21:N23 M5:M23 N14:N19">
    <cfRule type="cellIs" dxfId="2823" priority="2171" stopIfTrue="1" operator="equal">
      <formula>99</formula>
    </cfRule>
  </conditionalFormatting>
  <conditionalFormatting sqref="N5 N7:N12 N14:N23 N61:N62 AF61:AF64 V61:V64 P61:P64 N64 R61:R64 T61:T64 X61:X64 Z61:Z64 AB61:AB64 AD61:AD64 AH61:AH64">
    <cfRule type="cellIs" dxfId="2822" priority="2170" stopIfTrue="1" operator="equal">
      <formula>26</formula>
    </cfRule>
  </conditionalFormatting>
  <conditionalFormatting sqref="N5 N9:N12 N21:N23 N7 N14:N19 N61:N62 AF61:AF64 V61:V64 P61:P64 N64 R61:R64 T61:T64 X61:X64 Z61:Z64 AB61:AB64 AD61:AD64 AH61:AH64">
    <cfRule type="cellIs" dxfId="2821" priority="2169" stopIfTrue="1" operator="equal">
      <formula>99</formula>
    </cfRule>
  </conditionalFormatting>
  <conditionalFormatting sqref="N5">
    <cfRule type="cellIs" dxfId="2820" priority="2168" stopIfTrue="1" operator="equal">
      <formula>99</formula>
    </cfRule>
  </conditionalFormatting>
  <conditionalFormatting sqref="M5:M23 M61:M64 AG61:AG64 Q61:Q64 S61:S64 U61:U64 W61:W64 Y61:Y64 AA61:AA64 AC61:AC64 AE61:AE64 O61:O62 O64">
    <cfRule type="cellIs" dxfId="2819" priority="2166" stopIfTrue="1" operator="equal">
      <formula>2</formula>
    </cfRule>
    <cfRule type="cellIs" dxfId="2818" priority="2167" stopIfTrue="1" operator="equal">
      <formula>1</formula>
    </cfRule>
  </conditionalFormatting>
  <conditionalFormatting sqref="M17:M21 M11 M5 M8 M13">
    <cfRule type="cellIs" dxfId="2817" priority="2163" stopIfTrue="1" operator="equal">
      <formula>2</formula>
    </cfRule>
    <cfRule type="cellIs" dxfId="2816" priority="2164" stopIfTrue="1" operator="equal">
      <formula>1</formula>
    </cfRule>
    <cfRule type="expression" dxfId="2815" priority="2165" stopIfTrue="1">
      <formula>#REF!+#REF!&lt;3</formula>
    </cfRule>
  </conditionalFormatting>
  <conditionalFormatting sqref="P9:P14 P21:P23 P16:P19 O5:O16 O18:O23">
    <cfRule type="cellIs" dxfId="2814" priority="2162" stopIfTrue="1" operator="equal">
      <formula>99</formula>
    </cfRule>
  </conditionalFormatting>
  <conditionalFormatting sqref="P8:P14 P16:P23">
    <cfRule type="cellIs" dxfId="2813" priority="2161" stopIfTrue="1" operator="equal">
      <formula>26</formula>
    </cfRule>
  </conditionalFormatting>
  <conditionalFormatting sqref="P9:P14 P21:P23 P16:P19">
    <cfRule type="cellIs" dxfId="2812" priority="2160" stopIfTrue="1" operator="equal">
      <formula>99</formula>
    </cfRule>
  </conditionalFormatting>
  <conditionalFormatting sqref="O5:O16 O18:O23">
    <cfRule type="cellIs" dxfId="2811" priority="2158" stopIfTrue="1" operator="equal">
      <formula>2</formula>
    </cfRule>
    <cfRule type="cellIs" dxfId="2810" priority="2159" stopIfTrue="1" operator="equal">
      <formula>1</formula>
    </cfRule>
  </conditionalFormatting>
  <conditionalFormatting sqref="O13 O11 O5 O8 O18:O21">
    <cfRule type="cellIs" dxfId="2809" priority="2155" stopIfTrue="1" operator="equal">
      <formula>2</formula>
    </cfRule>
    <cfRule type="cellIs" dxfId="2808" priority="2156" stopIfTrue="1" operator="equal">
      <formula>1</formula>
    </cfRule>
    <cfRule type="expression" dxfId="2807" priority="2157" stopIfTrue="1">
      <formula>#REF!+#REF!&lt;3</formula>
    </cfRule>
  </conditionalFormatting>
  <conditionalFormatting sqref="R9:R10 R21 Q5:Q23 R23 R12:R19">
    <cfRule type="cellIs" dxfId="2806" priority="2154" stopIfTrue="1" operator="equal">
      <formula>99</formula>
    </cfRule>
  </conditionalFormatting>
  <conditionalFormatting sqref="R5 R9:R10 R23 R12:R21">
    <cfRule type="cellIs" dxfId="2805" priority="2153" stopIfTrue="1" operator="equal">
      <formula>26</formula>
    </cfRule>
  </conditionalFormatting>
  <conditionalFormatting sqref="R5 R9:R10 R21 R23 R12:R19">
    <cfRule type="cellIs" dxfId="2804" priority="2152" stopIfTrue="1" operator="equal">
      <formula>99</formula>
    </cfRule>
  </conditionalFormatting>
  <conditionalFormatting sqref="R5">
    <cfRule type="cellIs" dxfId="2803" priority="2151" stopIfTrue="1" operator="equal">
      <formula>99</formula>
    </cfRule>
  </conditionalFormatting>
  <conditionalFormatting sqref="Q5:Q23">
    <cfRule type="cellIs" dxfId="2802" priority="2149" stopIfTrue="1" operator="equal">
      <formula>2</formula>
    </cfRule>
    <cfRule type="cellIs" dxfId="2801" priority="2150" stopIfTrue="1" operator="equal">
      <formula>1</formula>
    </cfRule>
  </conditionalFormatting>
  <conditionalFormatting sqref="Q17:Q21 Q11 Q5 Q8 Q13">
    <cfRule type="cellIs" dxfId="2800" priority="2146" stopIfTrue="1" operator="equal">
      <formula>2</formula>
    </cfRule>
    <cfRule type="cellIs" dxfId="2799" priority="2147" stopIfTrue="1" operator="equal">
      <formula>1</formula>
    </cfRule>
    <cfRule type="expression" dxfId="2798" priority="2148" stopIfTrue="1">
      <formula>#REF!+#REF!&lt;3</formula>
    </cfRule>
  </conditionalFormatting>
  <conditionalFormatting sqref="T7 T9:T14 T22:T23 S5:S23 T17:T19">
    <cfRule type="cellIs" dxfId="2797" priority="2145" stopIfTrue="1" operator="equal">
      <formula>99</formula>
    </cfRule>
  </conditionalFormatting>
  <conditionalFormatting sqref="T5 T7:T14 T17:T20 T22:T23">
    <cfRule type="cellIs" dxfId="2796" priority="2144" stopIfTrue="1" operator="equal">
      <formula>26</formula>
    </cfRule>
  </conditionalFormatting>
  <conditionalFormatting sqref="T5 T9:T14 T22:T23 T7 T17:T19">
    <cfRule type="cellIs" dxfId="2795" priority="2143" stopIfTrue="1" operator="equal">
      <formula>99</formula>
    </cfRule>
  </conditionalFormatting>
  <conditionalFormatting sqref="T5">
    <cfRule type="cellIs" dxfId="2794" priority="2142" stopIfTrue="1" operator="equal">
      <formula>99</formula>
    </cfRule>
  </conditionalFormatting>
  <conditionalFormatting sqref="S5:S23">
    <cfRule type="cellIs" dxfId="2793" priority="2140" stopIfTrue="1" operator="equal">
      <formula>2</formula>
    </cfRule>
    <cfRule type="cellIs" dxfId="2792" priority="2141" stopIfTrue="1" operator="equal">
      <formula>1</formula>
    </cfRule>
  </conditionalFormatting>
  <conditionalFormatting sqref="S17:S21 S11 S5 S8 S13">
    <cfRule type="cellIs" dxfId="2791" priority="2137" stopIfTrue="1" operator="equal">
      <formula>2</formula>
    </cfRule>
    <cfRule type="cellIs" dxfId="2790" priority="2138" stopIfTrue="1" operator="equal">
      <formula>1</formula>
    </cfRule>
    <cfRule type="expression" dxfId="2789" priority="2139" stopIfTrue="1">
      <formula>#REF!+#REF!&lt;3</formula>
    </cfRule>
  </conditionalFormatting>
  <conditionalFormatting sqref="V7 V9:V16 V21:V23 U5:U23 V18:V19">
    <cfRule type="cellIs" dxfId="2788" priority="2136" stopIfTrue="1" operator="equal">
      <formula>99</formula>
    </cfRule>
  </conditionalFormatting>
  <conditionalFormatting sqref="V7:V16 V18:V23">
    <cfRule type="cellIs" dxfId="2787" priority="2135" stopIfTrue="1" operator="equal">
      <formula>26</formula>
    </cfRule>
  </conditionalFormatting>
  <conditionalFormatting sqref="V9:V16 V21:V23 V7 V18:V19">
    <cfRule type="cellIs" dxfId="2786" priority="2134" stopIfTrue="1" operator="equal">
      <formula>99</formula>
    </cfRule>
  </conditionalFormatting>
  <conditionalFormatting sqref="U5:U23">
    <cfRule type="cellIs" dxfId="2785" priority="2132" stopIfTrue="1" operator="equal">
      <formula>2</formula>
    </cfRule>
    <cfRule type="cellIs" dxfId="2784" priority="2133" stopIfTrue="1" operator="equal">
      <formula>1</formula>
    </cfRule>
  </conditionalFormatting>
  <conditionalFormatting sqref="U17:U21 U11 U5 U8 U13">
    <cfRule type="cellIs" dxfId="2783" priority="2129" stopIfTrue="1" operator="equal">
      <formula>2</formula>
    </cfRule>
    <cfRule type="cellIs" dxfId="2782" priority="2130" stopIfTrue="1" operator="equal">
      <formula>1</formula>
    </cfRule>
    <cfRule type="expression" dxfId="2781" priority="2131" stopIfTrue="1">
      <formula>#REF!+#REF!&lt;3</formula>
    </cfRule>
  </conditionalFormatting>
  <conditionalFormatting sqref="X7 X10 X21:X22 W5:W23 X12:X19">
    <cfRule type="cellIs" dxfId="2780" priority="2128" stopIfTrue="1" operator="equal">
      <formula>99</formula>
    </cfRule>
  </conditionalFormatting>
  <conditionalFormatting sqref="X5 X7:X8 X12:X22 X10">
    <cfRule type="cellIs" dxfId="2779" priority="2127" stopIfTrue="1" operator="equal">
      <formula>26</formula>
    </cfRule>
  </conditionalFormatting>
  <conditionalFormatting sqref="X5 X10 X21:X22 X7 X12:X19">
    <cfRule type="cellIs" dxfId="2778" priority="2126" stopIfTrue="1" operator="equal">
      <formula>99</formula>
    </cfRule>
  </conditionalFormatting>
  <conditionalFormatting sqref="X5">
    <cfRule type="cellIs" dxfId="2777" priority="2125" stopIfTrue="1" operator="equal">
      <formula>99</formula>
    </cfRule>
  </conditionalFormatting>
  <conditionalFormatting sqref="W5:W23">
    <cfRule type="cellIs" dxfId="2776" priority="2123" stopIfTrue="1" operator="equal">
      <formula>2</formula>
    </cfRule>
    <cfRule type="cellIs" dxfId="2775" priority="2124" stopIfTrue="1" operator="equal">
      <formula>1</formula>
    </cfRule>
  </conditionalFormatting>
  <conditionalFormatting sqref="W17:W21 W11 W5 W8 W13">
    <cfRule type="cellIs" dxfId="2774" priority="2120" stopIfTrue="1" operator="equal">
      <formula>2</formula>
    </cfRule>
    <cfRule type="cellIs" dxfId="2773" priority="2121" stopIfTrue="1" operator="equal">
      <formula>1</formula>
    </cfRule>
    <cfRule type="expression" dxfId="2772" priority="2122" stopIfTrue="1">
      <formula>#REF!+#REF!&lt;3</formula>
    </cfRule>
  </conditionalFormatting>
  <conditionalFormatting sqref="Z7 Z9:Z11 Z21 Y5:Y23 Z13:Z14 Z23 Z16:Z18">
    <cfRule type="cellIs" dxfId="2771" priority="2119" stopIfTrue="1" operator="equal">
      <formula>99</formula>
    </cfRule>
  </conditionalFormatting>
  <conditionalFormatting sqref="Z5 Z7 Z9:Z11 Z20:Z21 Z13:Z14 Z23 Z16:Z18">
    <cfRule type="cellIs" dxfId="2770" priority="2118" stopIfTrue="1" operator="equal">
      <formula>26</formula>
    </cfRule>
  </conditionalFormatting>
  <conditionalFormatting sqref="Z5 Z9:Z11 Z21 Z7 Z13:Z14 Z23 Z16:Z18">
    <cfRule type="cellIs" dxfId="2769" priority="2117" stopIfTrue="1" operator="equal">
      <formula>99</formula>
    </cfRule>
  </conditionalFormatting>
  <conditionalFormatting sqref="Z5">
    <cfRule type="cellIs" dxfId="2768" priority="2116" stopIfTrue="1" operator="equal">
      <formula>99</formula>
    </cfRule>
  </conditionalFormatting>
  <conditionalFormatting sqref="Y5:Y23">
    <cfRule type="cellIs" dxfId="2767" priority="2114" stopIfTrue="1" operator="equal">
      <formula>2</formula>
    </cfRule>
    <cfRule type="cellIs" dxfId="2766" priority="2115" stopIfTrue="1" operator="equal">
      <formula>1</formula>
    </cfRule>
  </conditionalFormatting>
  <conditionalFormatting sqref="Y17:Y21 Y11 Y5 Y8 Y13">
    <cfRule type="cellIs" dxfId="2765" priority="2111" stopIfTrue="1" operator="equal">
      <formula>2</formula>
    </cfRule>
    <cfRule type="cellIs" dxfId="2764" priority="2112" stopIfTrue="1" operator="equal">
      <formula>1</formula>
    </cfRule>
    <cfRule type="expression" dxfId="2763" priority="2113" stopIfTrue="1">
      <formula>#REF!+#REF!&lt;3</formula>
    </cfRule>
  </conditionalFormatting>
  <conditionalFormatting sqref="AB9:AB10 AB21:AB23 AA5:AA23 AB18:AB19 AB12:AB16">
    <cfRule type="cellIs" dxfId="2762" priority="2110" stopIfTrue="1" operator="equal">
      <formula>99</formula>
    </cfRule>
  </conditionalFormatting>
  <conditionalFormatting sqref="AB5 AB8:AB10 AB18:AB23 AB12:AB16">
    <cfRule type="cellIs" dxfId="2761" priority="2109" stopIfTrue="1" operator="equal">
      <formula>26</formula>
    </cfRule>
  </conditionalFormatting>
  <conditionalFormatting sqref="AB5 AB9:AB10 AB21:AB23 AB18:AB19 AB12:AB16">
    <cfRule type="cellIs" dxfId="2760" priority="2108" stopIfTrue="1" operator="equal">
      <formula>99</formula>
    </cfRule>
  </conditionalFormatting>
  <conditionalFormatting sqref="AB5">
    <cfRule type="cellIs" dxfId="2759" priority="2107" stopIfTrue="1" operator="equal">
      <formula>99</formula>
    </cfRule>
  </conditionalFormatting>
  <conditionalFormatting sqref="AA5:AA23">
    <cfRule type="cellIs" dxfId="2758" priority="2105" stopIfTrue="1" operator="equal">
      <formula>2</formula>
    </cfRule>
    <cfRule type="cellIs" dxfId="2757" priority="2106" stopIfTrue="1" operator="equal">
      <formula>1</formula>
    </cfRule>
  </conditionalFormatting>
  <conditionalFormatting sqref="AA17:AA21 AA11 AA5 AA8 AA13">
    <cfRule type="cellIs" dxfId="2756" priority="2102" stopIfTrue="1" operator="equal">
      <formula>2</formula>
    </cfRule>
    <cfRule type="cellIs" dxfId="2755" priority="2103" stopIfTrue="1" operator="equal">
      <formula>1</formula>
    </cfRule>
    <cfRule type="expression" dxfId="2754" priority="2104" stopIfTrue="1">
      <formula>#REF!+#REF!&lt;3</formula>
    </cfRule>
  </conditionalFormatting>
  <conditionalFormatting sqref="AD7 AD10:AD18 AD21:AD23 AC5:AC23">
    <cfRule type="cellIs" dxfId="2753" priority="2101" stopIfTrue="1" operator="equal">
      <formula>99</formula>
    </cfRule>
  </conditionalFormatting>
  <conditionalFormatting sqref="AD5 AD7:AD8 AD20:AD23 AD10:AD18">
    <cfRule type="cellIs" dxfId="2752" priority="2100" stopIfTrue="1" operator="equal">
      <formula>26</formula>
    </cfRule>
  </conditionalFormatting>
  <conditionalFormatting sqref="AD5 AD10:AD18 AD21:AD23 AD7">
    <cfRule type="cellIs" dxfId="2751" priority="2099" stopIfTrue="1" operator="equal">
      <formula>99</formula>
    </cfRule>
  </conditionalFormatting>
  <conditionalFormatting sqref="AD5">
    <cfRule type="cellIs" dxfId="2750" priority="2098" stopIfTrue="1" operator="equal">
      <formula>99</formula>
    </cfRule>
  </conditionalFormatting>
  <conditionalFormatting sqref="AC5:AC23">
    <cfRule type="cellIs" dxfId="2749" priority="2096" stopIfTrue="1" operator="equal">
      <formula>2</formula>
    </cfRule>
    <cfRule type="cellIs" dxfId="2748" priority="2097" stopIfTrue="1" operator="equal">
      <formula>1</formula>
    </cfRule>
  </conditionalFormatting>
  <conditionalFormatting sqref="AC17:AC21 AC11 AC5 AC8 AC13">
    <cfRule type="cellIs" dxfId="2747" priority="2093" stopIfTrue="1" operator="equal">
      <formula>2</formula>
    </cfRule>
    <cfRule type="cellIs" dxfId="2746" priority="2094" stopIfTrue="1" operator="equal">
      <formula>1</formula>
    </cfRule>
    <cfRule type="expression" dxfId="2745" priority="2095" stopIfTrue="1">
      <formula>#REF!+#REF!&lt;3</formula>
    </cfRule>
  </conditionalFormatting>
  <conditionalFormatting sqref="AF7 AF9:AF15 AF21:AF23 AE5:AE23 AF17 AF19">
    <cfRule type="cellIs" dxfId="2744" priority="2092" stopIfTrue="1" operator="equal">
      <formula>99</formula>
    </cfRule>
  </conditionalFormatting>
  <conditionalFormatting sqref="AF5 AF7:AF15 AF17 AF19:AF23">
    <cfRule type="cellIs" dxfId="2743" priority="2091" stopIfTrue="1" operator="equal">
      <formula>26</formula>
    </cfRule>
  </conditionalFormatting>
  <conditionalFormatting sqref="AF5 AF9:AF15 AF21:AF23 AF7 AF17 AF19">
    <cfRule type="cellIs" dxfId="2742" priority="2090" stopIfTrue="1" operator="equal">
      <formula>99</formula>
    </cfRule>
  </conditionalFormatting>
  <conditionalFormatting sqref="AF5">
    <cfRule type="cellIs" dxfId="2741" priority="2089" stopIfTrue="1" operator="equal">
      <formula>99</formula>
    </cfRule>
  </conditionalFormatting>
  <conditionalFormatting sqref="AE5:AE23">
    <cfRule type="cellIs" dxfId="2740" priority="2087" stopIfTrue="1" operator="equal">
      <formula>2</formula>
    </cfRule>
    <cfRule type="cellIs" dxfId="2739" priority="2088" stopIfTrue="1" operator="equal">
      <formula>1</formula>
    </cfRule>
  </conditionalFormatting>
  <conditionalFormatting sqref="AE17:AE21 AE11 AE5 AE8 AE13">
    <cfRule type="cellIs" dxfId="2738" priority="2084" stopIfTrue="1" operator="equal">
      <formula>2</formula>
    </cfRule>
    <cfRule type="cellIs" dxfId="2737" priority="2085" stopIfTrue="1" operator="equal">
      <formula>1</formula>
    </cfRule>
    <cfRule type="expression" dxfId="2736" priority="2086" stopIfTrue="1">
      <formula>#REF!+#REF!&lt;3</formula>
    </cfRule>
  </conditionalFormatting>
  <conditionalFormatting sqref="AH5 AH7:AH13 AH15:AH17 AH20:AH23">
    <cfRule type="cellIs" dxfId="2735" priority="2083" stopIfTrue="1" operator="equal">
      <formula>26</formula>
    </cfRule>
  </conditionalFormatting>
  <conditionalFormatting sqref="AH5 AH9:AH13 AH21:AH23 AH7 AH15:AH17">
    <cfRule type="cellIs" dxfId="2734" priority="2082" stopIfTrue="1" operator="equal">
      <formula>99</formula>
    </cfRule>
  </conditionalFormatting>
  <conditionalFormatting sqref="AH5">
    <cfRule type="cellIs" dxfId="2733" priority="2081" stopIfTrue="1" operator="equal">
      <formula>99</formula>
    </cfRule>
  </conditionalFormatting>
  <conditionalFormatting sqref="AG5:AG23">
    <cfRule type="cellIs" dxfId="2732" priority="2079" stopIfTrue="1" operator="equal">
      <formula>2</formula>
    </cfRule>
    <cfRule type="cellIs" dxfId="2731" priority="2080" stopIfTrue="1" operator="equal">
      <formula>1</formula>
    </cfRule>
  </conditionalFormatting>
  <conditionalFormatting sqref="AG17:AG21 AG11 AG5 AG8 AG13">
    <cfRule type="cellIs" dxfId="2730" priority="2076" stopIfTrue="1" operator="equal">
      <formula>2</formula>
    </cfRule>
    <cfRule type="cellIs" dxfId="2729" priority="2077" stopIfTrue="1" operator="equal">
      <formula>1</formula>
    </cfRule>
    <cfRule type="expression" dxfId="2728" priority="2078" stopIfTrue="1">
      <formula>#REF!+#REF!&lt;3</formula>
    </cfRule>
  </conditionalFormatting>
  <conditionalFormatting sqref="Z8">
    <cfRule type="cellIs" dxfId="2727" priority="2075" stopIfTrue="1" operator="equal">
      <formula>99</formula>
    </cfRule>
  </conditionalFormatting>
  <conditionalFormatting sqref="Z8">
    <cfRule type="cellIs" dxfId="2726" priority="2074" stopIfTrue="1" operator="equal">
      <formula>26</formula>
    </cfRule>
  </conditionalFormatting>
  <conditionalFormatting sqref="Z8">
    <cfRule type="cellIs" dxfId="2725" priority="2073" stopIfTrue="1" operator="equal">
      <formula>99</formula>
    </cfRule>
  </conditionalFormatting>
  <conditionalFormatting sqref="V5">
    <cfRule type="cellIs" dxfId="2724" priority="2072" stopIfTrue="1" operator="equal">
      <formula>99</formula>
    </cfRule>
  </conditionalFormatting>
  <conditionalFormatting sqref="V5">
    <cfRule type="cellIs" dxfId="2723" priority="2071" stopIfTrue="1" operator="equal">
      <formula>26</formula>
    </cfRule>
  </conditionalFormatting>
  <conditionalFormatting sqref="V5">
    <cfRule type="cellIs" dxfId="2722" priority="2070" stopIfTrue="1" operator="equal">
      <formula>99</formula>
    </cfRule>
  </conditionalFormatting>
  <conditionalFormatting sqref="AG24:AH24">
    <cfRule type="cellIs" dxfId="2721" priority="2069" stopIfTrue="1" operator="equal">
      <formula>99</formula>
    </cfRule>
  </conditionalFormatting>
  <conditionalFormatting sqref="M24:N24">
    <cfRule type="cellIs" dxfId="2720" priority="2068" stopIfTrue="1" operator="equal">
      <formula>99</formula>
    </cfRule>
  </conditionalFormatting>
  <conditionalFormatting sqref="N24">
    <cfRule type="cellIs" dxfId="2719" priority="2067" stopIfTrue="1" operator="equal">
      <formula>26</formula>
    </cfRule>
  </conditionalFormatting>
  <conditionalFormatting sqref="N24">
    <cfRule type="cellIs" dxfId="2718" priority="2066" stopIfTrue="1" operator="equal">
      <formula>99</formula>
    </cfRule>
  </conditionalFormatting>
  <conditionalFormatting sqref="M24">
    <cfRule type="cellIs" dxfId="2717" priority="2064" stopIfTrue="1" operator="equal">
      <formula>2</formula>
    </cfRule>
    <cfRule type="cellIs" dxfId="2716" priority="2065" stopIfTrue="1" operator="equal">
      <formula>1</formula>
    </cfRule>
  </conditionalFormatting>
  <conditionalFormatting sqref="O24:P24">
    <cfRule type="cellIs" dxfId="2715" priority="2063" stopIfTrue="1" operator="equal">
      <formula>99</formula>
    </cfRule>
  </conditionalFormatting>
  <conditionalFormatting sqref="P24">
    <cfRule type="cellIs" dxfId="2714" priority="2062" stopIfTrue="1" operator="equal">
      <formula>26</formula>
    </cfRule>
  </conditionalFormatting>
  <conditionalFormatting sqref="P24">
    <cfRule type="cellIs" dxfId="2713" priority="2061" stopIfTrue="1" operator="equal">
      <formula>99</formula>
    </cfRule>
  </conditionalFormatting>
  <conditionalFormatting sqref="O24">
    <cfRule type="cellIs" dxfId="2712" priority="2059" stopIfTrue="1" operator="equal">
      <formula>2</formula>
    </cfRule>
    <cfRule type="cellIs" dxfId="2711" priority="2060" stopIfTrue="1" operator="equal">
      <formula>1</formula>
    </cfRule>
  </conditionalFormatting>
  <conditionalFormatting sqref="Q24:R24">
    <cfRule type="cellIs" dxfId="2710" priority="2058" stopIfTrue="1" operator="equal">
      <formula>99</formula>
    </cfRule>
  </conditionalFormatting>
  <conditionalFormatting sqref="R24">
    <cfRule type="cellIs" dxfId="2709" priority="2057" stopIfTrue="1" operator="equal">
      <formula>26</formula>
    </cfRule>
  </conditionalFormatting>
  <conditionalFormatting sqref="R24">
    <cfRule type="cellIs" dxfId="2708" priority="2056" stopIfTrue="1" operator="equal">
      <formula>99</formula>
    </cfRule>
  </conditionalFormatting>
  <conditionalFormatting sqref="Q24">
    <cfRule type="cellIs" dxfId="2707" priority="2054" stopIfTrue="1" operator="equal">
      <formula>2</formula>
    </cfRule>
    <cfRule type="cellIs" dxfId="2706" priority="2055" stopIfTrue="1" operator="equal">
      <formula>1</formula>
    </cfRule>
  </conditionalFormatting>
  <conditionalFormatting sqref="S24:T24">
    <cfRule type="cellIs" dxfId="2705" priority="2053" stopIfTrue="1" operator="equal">
      <formula>99</formula>
    </cfRule>
  </conditionalFormatting>
  <conditionalFormatting sqref="T24">
    <cfRule type="cellIs" dxfId="2704" priority="2052" stopIfTrue="1" operator="equal">
      <formula>26</formula>
    </cfRule>
  </conditionalFormatting>
  <conditionalFormatting sqref="T24">
    <cfRule type="cellIs" dxfId="2703" priority="2051" stopIfTrue="1" operator="equal">
      <formula>99</formula>
    </cfRule>
  </conditionalFormatting>
  <conditionalFormatting sqref="S24">
    <cfRule type="cellIs" dxfId="2702" priority="2049" stopIfTrue="1" operator="equal">
      <formula>2</formula>
    </cfRule>
    <cfRule type="cellIs" dxfId="2701" priority="2050" stopIfTrue="1" operator="equal">
      <formula>1</formula>
    </cfRule>
  </conditionalFormatting>
  <conditionalFormatting sqref="U24">
    <cfRule type="cellIs" dxfId="2700" priority="2048" stopIfTrue="1" operator="equal">
      <formula>99</formula>
    </cfRule>
  </conditionalFormatting>
  <conditionalFormatting sqref="U24">
    <cfRule type="cellIs" dxfId="2699" priority="2046" stopIfTrue="1" operator="equal">
      <formula>2</formula>
    </cfRule>
    <cfRule type="cellIs" dxfId="2698" priority="2047" stopIfTrue="1" operator="equal">
      <formula>1</formula>
    </cfRule>
  </conditionalFormatting>
  <conditionalFormatting sqref="W24:X24">
    <cfRule type="cellIs" dxfId="2697" priority="2045" stopIfTrue="1" operator="equal">
      <formula>99</formula>
    </cfRule>
  </conditionalFormatting>
  <conditionalFormatting sqref="X24">
    <cfRule type="cellIs" dxfId="2696" priority="2044" stopIfTrue="1" operator="equal">
      <formula>26</formula>
    </cfRule>
  </conditionalFormatting>
  <conditionalFormatting sqref="X24">
    <cfRule type="cellIs" dxfId="2695" priority="2043" stopIfTrue="1" operator="equal">
      <formula>99</formula>
    </cfRule>
  </conditionalFormatting>
  <conditionalFormatting sqref="W24">
    <cfRule type="cellIs" dxfId="2694" priority="2041" stopIfTrue="1" operator="equal">
      <formula>2</formula>
    </cfRule>
    <cfRule type="cellIs" dxfId="2693" priority="2042" stopIfTrue="1" operator="equal">
      <formula>1</formula>
    </cfRule>
  </conditionalFormatting>
  <conditionalFormatting sqref="Y24:Z24">
    <cfRule type="cellIs" dxfId="2692" priority="2040" stopIfTrue="1" operator="equal">
      <formula>99</formula>
    </cfRule>
  </conditionalFormatting>
  <conditionalFormatting sqref="Z24">
    <cfRule type="cellIs" dxfId="2691" priority="2039" stopIfTrue="1" operator="equal">
      <formula>26</formula>
    </cfRule>
  </conditionalFormatting>
  <conditionalFormatting sqref="Z24">
    <cfRule type="cellIs" dxfId="2690" priority="2038" stopIfTrue="1" operator="equal">
      <formula>99</formula>
    </cfRule>
  </conditionalFormatting>
  <conditionalFormatting sqref="Y24">
    <cfRule type="cellIs" dxfId="2689" priority="2036" stopIfTrue="1" operator="equal">
      <formula>2</formula>
    </cfRule>
    <cfRule type="cellIs" dxfId="2688" priority="2037" stopIfTrue="1" operator="equal">
      <formula>1</formula>
    </cfRule>
  </conditionalFormatting>
  <conditionalFormatting sqref="AA24:AB24">
    <cfRule type="cellIs" dxfId="2687" priority="2035" stopIfTrue="1" operator="equal">
      <formula>99</formula>
    </cfRule>
  </conditionalFormatting>
  <conditionalFormatting sqref="AB24">
    <cfRule type="cellIs" dxfId="2686" priority="2034" stopIfTrue="1" operator="equal">
      <formula>26</formula>
    </cfRule>
  </conditionalFormatting>
  <conditionalFormatting sqref="AB24">
    <cfRule type="cellIs" dxfId="2685" priority="2033" stopIfTrue="1" operator="equal">
      <formula>99</formula>
    </cfRule>
  </conditionalFormatting>
  <conditionalFormatting sqref="AA24">
    <cfRule type="cellIs" dxfId="2684" priority="2031" stopIfTrue="1" operator="equal">
      <formula>2</formula>
    </cfRule>
    <cfRule type="cellIs" dxfId="2683" priority="2032" stopIfTrue="1" operator="equal">
      <formula>1</formula>
    </cfRule>
  </conditionalFormatting>
  <conditionalFormatting sqref="AC24:AD24">
    <cfRule type="cellIs" dxfId="2682" priority="2030" stopIfTrue="1" operator="equal">
      <formula>99</formula>
    </cfRule>
  </conditionalFormatting>
  <conditionalFormatting sqref="AD24">
    <cfRule type="cellIs" dxfId="2681" priority="2029" stopIfTrue="1" operator="equal">
      <formula>26</formula>
    </cfRule>
  </conditionalFormatting>
  <conditionalFormatting sqref="AD24">
    <cfRule type="cellIs" dxfId="2680" priority="2028" stopIfTrue="1" operator="equal">
      <formula>99</formula>
    </cfRule>
  </conditionalFormatting>
  <conditionalFormatting sqref="AC24">
    <cfRule type="cellIs" dxfId="2679" priority="2026" stopIfTrue="1" operator="equal">
      <formula>2</formula>
    </cfRule>
    <cfRule type="cellIs" dxfId="2678" priority="2027" stopIfTrue="1" operator="equal">
      <formula>1</formula>
    </cfRule>
  </conditionalFormatting>
  <conditionalFormatting sqref="AE24:AF24">
    <cfRule type="cellIs" dxfId="2677" priority="2025" stopIfTrue="1" operator="equal">
      <formula>99</formula>
    </cfRule>
  </conditionalFormatting>
  <conditionalFormatting sqref="AF24">
    <cfRule type="cellIs" dxfId="2676" priority="2024" stopIfTrue="1" operator="equal">
      <formula>26</formula>
    </cfRule>
  </conditionalFormatting>
  <conditionalFormatting sqref="AF24">
    <cfRule type="cellIs" dxfId="2675" priority="2023" stopIfTrue="1" operator="equal">
      <formula>99</formula>
    </cfRule>
  </conditionalFormatting>
  <conditionalFormatting sqref="AE24">
    <cfRule type="cellIs" dxfId="2674" priority="2021" stopIfTrue="1" operator="equal">
      <formula>2</formula>
    </cfRule>
    <cfRule type="cellIs" dxfId="2673" priority="2022" stopIfTrue="1" operator="equal">
      <formula>1</formula>
    </cfRule>
  </conditionalFormatting>
  <conditionalFormatting sqref="AH24">
    <cfRule type="cellIs" dxfId="2672" priority="2020" stopIfTrue="1" operator="equal">
      <formula>26</formula>
    </cfRule>
  </conditionalFormatting>
  <conditionalFormatting sqref="AH24">
    <cfRule type="cellIs" dxfId="2671" priority="2019" stopIfTrue="1" operator="equal">
      <formula>99</formula>
    </cfRule>
  </conditionalFormatting>
  <conditionalFormatting sqref="AG24">
    <cfRule type="cellIs" dxfId="2670" priority="2017" stopIfTrue="1" operator="equal">
      <formula>2</formula>
    </cfRule>
    <cfRule type="cellIs" dxfId="2669" priority="2018" stopIfTrue="1" operator="equal">
      <formula>1</formula>
    </cfRule>
  </conditionalFormatting>
  <conditionalFormatting sqref="AG25:AH25">
    <cfRule type="cellIs" dxfId="2668" priority="2016" stopIfTrue="1" operator="equal">
      <formula>99</formula>
    </cfRule>
  </conditionalFormatting>
  <conditionalFormatting sqref="M25:N25">
    <cfRule type="cellIs" dxfId="2667" priority="2015" stopIfTrue="1" operator="equal">
      <formula>99</formula>
    </cfRule>
  </conditionalFormatting>
  <conditionalFormatting sqref="N25">
    <cfRule type="cellIs" dxfId="2666" priority="2014" stopIfTrue="1" operator="equal">
      <formula>26</formula>
    </cfRule>
  </conditionalFormatting>
  <conditionalFormatting sqref="N25">
    <cfRule type="cellIs" dxfId="2665" priority="2013" stopIfTrue="1" operator="equal">
      <formula>99</formula>
    </cfRule>
  </conditionalFormatting>
  <conditionalFormatting sqref="M25">
    <cfRule type="cellIs" dxfId="2664" priority="2011" stopIfTrue="1" operator="equal">
      <formula>2</formula>
    </cfRule>
    <cfRule type="cellIs" dxfId="2663" priority="2012" stopIfTrue="1" operator="equal">
      <formula>1</formula>
    </cfRule>
  </conditionalFormatting>
  <conditionalFormatting sqref="O25:P25">
    <cfRule type="cellIs" dxfId="2662" priority="2010" stopIfTrue="1" operator="equal">
      <formula>99</formula>
    </cfRule>
  </conditionalFormatting>
  <conditionalFormatting sqref="P25">
    <cfRule type="cellIs" dxfId="2661" priority="2009" stopIfTrue="1" operator="equal">
      <formula>26</formula>
    </cfRule>
  </conditionalFormatting>
  <conditionalFormatting sqref="P25">
    <cfRule type="cellIs" dxfId="2660" priority="2008" stopIfTrue="1" operator="equal">
      <formula>99</formula>
    </cfRule>
  </conditionalFormatting>
  <conditionalFormatting sqref="O25">
    <cfRule type="cellIs" dxfId="2659" priority="2006" stopIfTrue="1" operator="equal">
      <formula>2</formula>
    </cfRule>
    <cfRule type="cellIs" dxfId="2658" priority="2007" stopIfTrue="1" operator="equal">
      <formula>1</formula>
    </cfRule>
  </conditionalFormatting>
  <conditionalFormatting sqref="Q25:R25">
    <cfRule type="cellIs" dxfId="2657" priority="2005" stopIfTrue="1" operator="equal">
      <formula>99</formula>
    </cfRule>
  </conditionalFormatting>
  <conditionalFormatting sqref="R25">
    <cfRule type="cellIs" dxfId="2656" priority="2004" stopIfTrue="1" operator="equal">
      <formula>26</formula>
    </cfRule>
  </conditionalFormatting>
  <conditionalFormatting sqref="R25">
    <cfRule type="cellIs" dxfId="2655" priority="2003" stopIfTrue="1" operator="equal">
      <formula>99</formula>
    </cfRule>
  </conditionalFormatting>
  <conditionalFormatting sqref="Q25">
    <cfRule type="cellIs" dxfId="2654" priority="2001" stopIfTrue="1" operator="equal">
      <formula>2</formula>
    </cfRule>
    <cfRule type="cellIs" dxfId="2653" priority="2002" stopIfTrue="1" operator="equal">
      <formula>1</formula>
    </cfRule>
  </conditionalFormatting>
  <conditionalFormatting sqref="S25:T25">
    <cfRule type="cellIs" dxfId="2652" priority="2000" stopIfTrue="1" operator="equal">
      <formula>99</formula>
    </cfRule>
  </conditionalFormatting>
  <conditionalFormatting sqref="T25">
    <cfRule type="cellIs" dxfId="2651" priority="1999" stopIfTrue="1" operator="equal">
      <formula>26</formula>
    </cfRule>
  </conditionalFormatting>
  <conditionalFormatting sqref="T25">
    <cfRule type="cellIs" dxfId="2650" priority="1998" stopIfTrue="1" operator="equal">
      <formula>99</formula>
    </cfRule>
  </conditionalFormatting>
  <conditionalFormatting sqref="S25">
    <cfRule type="cellIs" dxfId="2649" priority="1996" stopIfTrue="1" operator="equal">
      <formula>2</formula>
    </cfRule>
    <cfRule type="cellIs" dxfId="2648" priority="1997" stopIfTrue="1" operator="equal">
      <formula>1</formula>
    </cfRule>
  </conditionalFormatting>
  <conditionalFormatting sqref="U25:V25">
    <cfRule type="cellIs" dxfId="2647" priority="1995" stopIfTrue="1" operator="equal">
      <formula>99</formula>
    </cfRule>
  </conditionalFormatting>
  <conditionalFormatting sqref="V25">
    <cfRule type="cellIs" dxfId="2646" priority="1994" stopIfTrue="1" operator="equal">
      <formula>26</formula>
    </cfRule>
  </conditionalFormatting>
  <conditionalFormatting sqref="V25">
    <cfRule type="cellIs" dxfId="2645" priority="1993" stopIfTrue="1" operator="equal">
      <formula>99</formula>
    </cfRule>
  </conditionalFormatting>
  <conditionalFormatting sqref="U25">
    <cfRule type="cellIs" dxfId="2644" priority="1991" stopIfTrue="1" operator="equal">
      <formula>2</formula>
    </cfRule>
    <cfRule type="cellIs" dxfId="2643" priority="1992" stopIfTrue="1" operator="equal">
      <formula>1</formula>
    </cfRule>
  </conditionalFormatting>
  <conditionalFormatting sqref="W25:X25">
    <cfRule type="cellIs" dxfId="2642" priority="1990" stopIfTrue="1" operator="equal">
      <formula>99</formula>
    </cfRule>
  </conditionalFormatting>
  <conditionalFormatting sqref="X25">
    <cfRule type="cellIs" dxfId="2641" priority="1989" stopIfTrue="1" operator="equal">
      <formula>26</formula>
    </cfRule>
  </conditionalFormatting>
  <conditionalFormatting sqref="X25">
    <cfRule type="cellIs" dxfId="2640" priority="1988" stopIfTrue="1" operator="equal">
      <formula>99</formula>
    </cfRule>
  </conditionalFormatting>
  <conditionalFormatting sqref="W25">
    <cfRule type="cellIs" dxfId="2639" priority="1986" stopIfTrue="1" operator="equal">
      <formula>2</formula>
    </cfRule>
    <cfRule type="cellIs" dxfId="2638" priority="1987" stopIfTrue="1" operator="equal">
      <formula>1</formula>
    </cfRule>
  </conditionalFormatting>
  <conditionalFormatting sqref="Y25:Z25">
    <cfRule type="cellIs" dxfId="2637" priority="1985" stopIfTrue="1" operator="equal">
      <formula>99</formula>
    </cfRule>
  </conditionalFormatting>
  <conditionalFormatting sqref="Z25">
    <cfRule type="cellIs" dxfId="2636" priority="1984" stopIfTrue="1" operator="equal">
      <formula>26</formula>
    </cfRule>
  </conditionalFormatting>
  <conditionalFormatting sqref="Z25">
    <cfRule type="cellIs" dxfId="2635" priority="1983" stopIfTrue="1" operator="equal">
      <formula>99</formula>
    </cfRule>
  </conditionalFormatting>
  <conditionalFormatting sqref="Y25">
    <cfRule type="cellIs" dxfId="2634" priority="1981" stopIfTrue="1" operator="equal">
      <formula>2</formula>
    </cfRule>
    <cfRule type="cellIs" dxfId="2633" priority="1982" stopIfTrue="1" operator="equal">
      <formula>1</formula>
    </cfRule>
  </conditionalFormatting>
  <conditionalFormatting sqref="AA25:AB25">
    <cfRule type="cellIs" dxfId="2632" priority="1980" stopIfTrue="1" operator="equal">
      <formula>99</formula>
    </cfRule>
  </conditionalFormatting>
  <conditionalFormatting sqref="AB25">
    <cfRule type="cellIs" dxfId="2631" priority="1979" stopIfTrue="1" operator="equal">
      <formula>26</formula>
    </cfRule>
  </conditionalFormatting>
  <conditionalFormatting sqref="AB25">
    <cfRule type="cellIs" dxfId="2630" priority="1978" stopIfTrue="1" operator="equal">
      <formula>99</formula>
    </cfRule>
  </conditionalFormatting>
  <conditionalFormatting sqref="AA25">
    <cfRule type="cellIs" dxfId="2629" priority="1976" stopIfTrue="1" operator="equal">
      <formula>2</formula>
    </cfRule>
    <cfRule type="cellIs" dxfId="2628" priority="1977" stopIfTrue="1" operator="equal">
      <formula>1</formula>
    </cfRule>
  </conditionalFormatting>
  <conditionalFormatting sqref="AC25:AD25">
    <cfRule type="cellIs" dxfId="2627" priority="1975" stopIfTrue="1" operator="equal">
      <formula>99</formula>
    </cfRule>
  </conditionalFormatting>
  <conditionalFormatting sqref="AD25">
    <cfRule type="cellIs" dxfId="2626" priority="1974" stopIfTrue="1" operator="equal">
      <formula>26</formula>
    </cfRule>
  </conditionalFormatting>
  <conditionalFormatting sqref="AD25">
    <cfRule type="cellIs" dxfId="2625" priority="1973" stopIfTrue="1" operator="equal">
      <formula>99</formula>
    </cfRule>
  </conditionalFormatting>
  <conditionalFormatting sqref="AC25">
    <cfRule type="cellIs" dxfId="2624" priority="1971" stopIfTrue="1" operator="equal">
      <formula>2</formula>
    </cfRule>
    <cfRule type="cellIs" dxfId="2623" priority="1972" stopIfTrue="1" operator="equal">
      <formula>1</formula>
    </cfRule>
  </conditionalFormatting>
  <conditionalFormatting sqref="AE25:AF25">
    <cfRule type="cellIs" dxfId="2622" priority="1970" stopIfTrue="1" operator="equal">
      <formula>99</formula>
    </cfRule>
  </conditionalFormatting>
  <conditionalFormatting sqref="AF25">
    <cfRule type="cellIs" dxfId="2621" priority="1969" stopIfTrue="1" operator="equal">
      <formula>26</formula>
    </cfRule>
  </conditionalFormatting>
  <conditionalFormatting sqref="AF25">
    <cfRule type="cellIs" dxfId="2620" priority="1968" stopIfTrue="1" operator="equal">
      <formula>99</formula>
    </cfRule>
  </conditionalFormatting>
  <conditionalFormatting sqref="AE25">
    <cfRule type="cellIs" dxfId="2619" priority="1966" stopIfTrue="1" operator="equal">
      <formula>2</formula>
    </cfRule>
    <cfRule type="cellIs" dxfId="2618" priority="1967" stopIfTrue="1" operator="equal">
      <formula>1</formula>
    </cfRule>
  </conditionalFormatting>
  <conditionalFormatting sqref="AH25">
    <cfRule type="cellIs" dxfId="2617" priority="1965" stopIfTrue="1" operator="equal">
      <formula>26</formula>
    </cfRule>
  </conditionalFormatting>
  <conditionalFormatting sqref="AH25">
    <cfRule type="cellIs" dxfId="2616" priority="1964" stopIfTrue="1" operator="equal">
      <formula>99</formula>
    </cfRule>
  </conditionalFormatting>
  <conditionalFormatting sqref="AG25">
    <cfRule type="cellIs" dxfId="2615" priority="1962" stopIfTrue="1" operator="equal">
      <formula>2</formula>
    </cfRule>
    <cfRule type="cellIs" dxfId="2614" priority="1963" stopIfTrue="1" operator="equal">
      <formula>1</formula>
    </cfRule>
  </conditionalFormatting>
  <conditionalFormatting sqref="AG26:AH26">
    <cfRule type="cellIs" dxfId="2613" priority="1961" stopIfTrue="1" operator="equal">
      <formula>99</formula>
    </cfRule>
  </conditionalFormatting>
  <conditionalFormatting sqref="M26:N26">
    <cfRule type="cellIs" dxfId="2612" priority="1960" stopIfTrue="1" operator="equal">
      <formula>99</formula>
    </cfRule>
  </conditionalFormatting>
  <conditionalFormatting sqref="N26">
    <cfRule type="cellIs" dxfId="2611" priority="1959" stopIfTrue="1" operator="equal">
      <formula>26</formula>
    </cfRule>
  </conditionalFormatting>
  <conditionalFormatting sqref="N26">
    <cfRule type="cellIs" dxfId="2610" priority="1958" stopIfTrue="1" operator="equal">
      <formula>99</formula>
    </cfRule>
  </conditionalFormatting>
  <conditionalFormatting sqref="M26">
    <cfRule type="cellIs" dxfId="2609" priority="1956" stopIfTrue="1" operator="equal">
      <formula>2</formula>
    </cfRule>
    <cfRule type="cellIs" dxfId="2608" priority="1957" stopIfTrue="1" operator="equal">
      <formula>1</formula>
    </cfRule>
  </conditionalFormatting>
  <conditionalFormatting sqref="O26:P26">
    <cfRule type="cellIs" dxfId="2607" priority="1955" stopIfTrue="1" operator="equal">
      <formula>99</formula>
    </cfRule>
  </conditionalFormatting>
  <conditionalFormatting sqref="P26">
    <cfRule type="cellIs" dxfId="2606" priority="1954" stopIfTrue="1" operator="equal">
      <formula>26</formula>
    </cfRule>
  </conditionalFormatting>
  <conditionalFormatting sqref="P26">
    <cfRule type="cellIs" dxfId="2605" priority="1953" stopIfTrue="1" operator="equal">
      <formula>99</formula>
    </cfRule>
  </conditionalFormatting>
  <conditionalFormatting sqref="O26">
    <cfRule type="cellIs" dxfId="2604" priority="1951" stopIfTrue="1" operator="equal">
      <formula>2</formula>
    </cfRule>
    <cfRule type="cellIs" dxfId="2603" priority="1952" stopIfTrue="1" operator="equal">
      <formula>1</formula>
    </cfRule>
  </conditionalFormatting>
  <conditionalFormatting sqref="Q26:R26">
    <cfRule type="cellIs" dxfId="2602" priority="1950" stopIfTrue="1" operator="equal">
      <formula>99</formula>
    </cfRule>
  </conditionalFormatting>
  <conditionalFormatting sqref="R26">
    <cfRule type="cellIs" dxfId="2601" priority="1949" stopIfTrue="1" operator="equal">
      <formula>26</formula>
    </cfRule>
  </conditionalFormatting>
  <conditionalFormatting sqref="R26">
    <cfRule type="cellIs" dxfId="2600" priority="1948" stopIfTrue="1" operator="equal">
      <formula>99</formula>
    </cfRule>
  </conditionalFormatting>
  <conditionalFormatting sqref="Q26">
    <cfRule type="cellIs" dxfId="2599" priority="1946" stopIfTrue="1" operator="equal">
      <formula>2</formula>
    </cfRule>
    <cfRule type="cellIs" dxfId="2598" priority="1947" stopIfTrue="1" operator="equal">
      <formula>1</formula>
    </cfRule>
  </conditionalFormatting>
  <conditionalFormatting sqref="S26:T26">
    <cfRule type="cellIs" dxfId="2597" priority="1945" stopIfTrue="1" operator="equal">
      <formula>99</formula>
    </cfRule>
  </conditionalFormatting>
  <conditionalFormatting sqref="T26">
    <cfRule type="cellIs" dxfId="2596" priority="1944" stopIfTrue="1" operator="equal">
      <formula>26</formula>
    </cfRule>
  </conditionalFormatting>
  <conditionalFormatting sqref="T26">
    <cfRule type="cellIs" dxfId="2595" priority="1943" stopIfTrue="1" operator="equal">
      <formula>99</formula>
    </cfRule>
  </conditionalFormatting>
  <conditionalFormatting sqref="S26">
    <cfRule type="cellIs" dxfId="2594" priority="1941" stopIfTrue="1" operator="equal">
      <formula>2</formula>
    </cfRule>
    <cfRule type="cellIs" dxfId="2593" priority="1942" stopIfTrue="1" operator="equal">
      <formula>1</formula>
    </cfRule>
  </conditionalFormatting>
  <conditionalFormatting sqref="U26:V26">
    <cfRule type="cellIs" dxfId="2592" priority="1940" stopIfTrue="1" operator="equal">
      <formula>99</formula>
    </cfRule>
  </conditionalFormatting>
  <conditionalFormatting sqref="V26">
    <cfRule type="cellIs" dxfId="2591" priority="1939" stopIfTrue="1" operator="equal">
      <formula>26</formula>
    </cfRule>
  </conditionalFormatting>
  <conditionalFormatting sqref="V26">
    <cfRule type="cellIs" dxfId="2590" priority="1938" stopIfTrue="1" operator="equal">
      <formula>99</formula>
    </cfRule>
  </conditionalFormatting>
  <conditionalFormatting sqref="U26">
    <cfRule type="cellIs" dxfId="2589" priority="1936" stopIfTrue="1" operator="equal">
      <formula>2</formula>
    </cfRule>
    <cfRule type="cellIs" dxfId="2588" priority="1937" stopIfTrue="1" operator="equal">
      <formula>1</formula>
    </cfRule>
  </conditionalFormatting>
  <conditionalFormatting sqref="W26:X26">
    <cfRule type="cellIs" dxfId="2587" priority="1935" stopIfTrue="1" operator="equal">
      <formula>99</formula>
    </cfRule>
  </conditionalFormatting>
  <conditionalFormatting sqref="X26">
    <cfRule type="cellIs" dxfId="2586" priority="1934" stopIfTrue="1" operator="equal">
      <formula>26</formula>
    </cfRule>
  </conditionalFormatting>
  <conditionalFormatting sqref="X26">
    <cfRule type="cellIs" dxfId="2585" priority="1933" stopIfTrue="1" operator="equal">
      <formula>99</formula>
    </cfRule>
  </conditionalFormatting>
  <conditionalFormatting sqref="W26">
    <cfRule type="cellIs" dxfId="2584" priority="1931" stopIfTrue="1" operator="equal">
      <formula>2</formula>
    </cfRule>
    <cfRule type="cellIs" dxfId="2583" priority="1932" stopIfTrue="1" operator="equal">
      <formula>1</formula>
    </cfRule>
  </conditionalFormatting>
  <conditionalFormatting sqref="Y26:Z26">
    <cfRule type="cellIs" dxfId="2582" priority="1930" stopIfTrue="1" operator="equal">
      <formula>99</formula>
    </cfRule>
  </conditionalFormatting>
  <conditionalFormatting sqref="Z26">
    <cfRule type="cellIs" dxfId="2581" priority="1929" stopIfTrue="1" operator="equal">
      <formula>26</formula>
    </cfRule>
  </conditionalFormatting>
  <conditionalFormatting sqref="Z26">
    <cfRule type="cellIs" dxfId="2580" priority="1928" stopIfTrue="1" operator="equal">
      <formula>99</formula>
    </cfRule>
  </conditionalFormatting>
  <conditionalFormatting sqref="Y26">
    <cfRule type="cellIs" dxfId="2579" priority="1926" stopIfTrue="1" operator="equal">
      <formula>2</formula>
    </cfRule>
    <cfRule type="cellIs" dxfId="2578" priority="1927" stopIfTrue="1" operator="equal">
      <formula>1</formula>
    </cfRule>
  </conditionalFormatting>
  <conditionalFormatting sqref="AA26:AB26">
    <cfRule type="cellIs" dxfId="2577" priority="1925" stopIfTrue="1" operator="equal">
      <formula>99</formula>
    </cfRule>
  </conditionalFormatting>
  <conditionalFormatting sqref="AB26">
    <cfRule type="cellIs" dxfId="2576" priority="1924" stopIfTrue="1" operator="equal">
      <formula>26</formula>
    </cfRule>
  </conditionalFormatting>
  <conditionalFormatting sqref="AB26">
    <cfRule type="cellIs" dxfId="2575" priority="1923" stopIfTrue="1" operator="equal">
      <formula>99</formula>
    </cfRule>
  </conditionalFormatting>
  <conditionalFormatting sqref="AA26">
    <cfRule type="cellIs" dxfId="2574" priority="1921" stopIfTrue="1" operator="equal">
      <formula>2</formula>
    </cfRule>
    <cfRule type="cellIs" dxfId="2573" priority="1922" stopIfTrue="1" operator="equal">
      <formula>1</formula>
    </cfRule>
  </conditionalFormatting>
  <conditionalFormatting sqref="AC26:AD26">
    <cfRule type="cellIs" dxfId="2572" priority="1920" stopIfTrue="1" operator="equal">
      <formula>99</formula>
    </cfRule>
  </conditionalFormatting>
  <conditionalFormatting sqref="AD26">
    <cfRule type="cellIs" dxfId="2571" priority="1919" stopIfTrue="1" operator="equal">
      <formula>26</formula>
    </cfRule>
  </conditionalFormatting>
  <conditionalFormatting sqref="AD26">
    <cfRule type="cellIs" dxfId="2570" priority="1918" stopIfTrue="1" operator="equal">
      <formula>99</formula>
    </cfRule>
  </conditionalFormatting>
  <conditionalFormatting sqref="AC26">
    <cfRule type="cellIs" dxfId="2569" priority="1916" stopIfTrue="1" operator="equal">
      <formula>2</formula>
    </cfRule>
    <cfRule type="cellIs" dxfId="2568" priority="1917" stopIfTrue="1" operator="equal">
      <formula>1</formula>
    </cfRule>
  </conditionalFormatting>
  <conditionalFormatting sqref="AE26:AF26">
    <cfRule type="cellIs" dxfId="2567" priority="1915" stopIfTrue="1" operator="equal">
      <formula>99</formula>
    </cfRule>
  </conditionalFormatting>
  <conditionalFormatting sqref="AF26">
    <cfRule type="cellIs" dxfId="2566" priority="1914" stopIfTrue="1" operator="equal">
      <formula>26</formula>
    </cfRule>
  </conditionalFormatting>
  <conditionalFormatting sqref="AF26">
    <cfRule type="cellIs" dxfId="2565" priority="1913" stopIfTrue="1" operator="equal">
      <formula>99</formula>
    </cfRule>
  </conditionalFormatting>
  <conditionalFormatting sqref="AE26">
    <cfRule type="cellIs" dxfId="2564" priority="1911" stopIfTrue="1" operator="equal">
      <formula>2</formula>
    </cfRule>
    <cfRule type="cellIs" dxfId="2563" priority="1912" stopIfTrue="1" operator="equal">
      <formula>1</formula>
    </cfRule>
  </conditionalFormatting>
  <conditionalFormatting sqref="AH26">
    <cfRule type="cellIs" dxfId="2562" priority="1910" stopIfTrue="1" operator="equal">
      <formula>26</formula>
    </cfRule>
  </conditionalFormatting>
  <conditionalFormatting sqref="AH26">
    <cfRule type="cellIs" dxfId="2561" priority="1909" stopIfTrue="1" operator="equal">
      <formula>99</formula>
    </cfRule>
  </conditionalFormatting>
  <conditionalFormatting sqref="AG26">
    <cfRule type="cellIs" dxfId="2560" priority="1907" stopIfTrue="1" operator="equal">
      <formula>2</formula>
    </cfRule>
    <cfRule type="cellIs" dxfId="2559" priority="1908" stopIfTrue="1" operator="equal">
      <formula>1</formula>
    </cfRule>
  </conditionalFormatting>
  <conditionalFormatting sqref="AG27:AH27">
    <cfRule type="cellIs" dxfId="2558" priority="1906" stopIfTrue="1" operator="equal">
      <formula>99</formula>
    </cfRule>
  </conditionalFormatting>
  <conditionalFormatting sqref="M27:N27">
    <cfRule type="cellIs" dxfId="2557" priority="1905" stopIfTrue="1" operator="equal">
      <formula>99</formula>
    </cfRule>
  </conditionalFormatting>
  <conditionalFormatting sqref="N27">
    <cfRule type="cellIs" dxfId="2556" priority="1904" stopIfTrue="1" operator="equal">
      <formula>26</formula>
    </cfRule>
  </conditionalFormatting>
  <conditionalFormatting sqref="N27">
    <cfRule type="cellIs" dxfId="2555" priority="1903" stopIfTrue="1" operator="equal">
      <formula>99</formula>
    </cfRule>
  </conditionalFormatting>
  <conditionalFormatting sqref="M27">
    <cfRule type="cellIs" dxfId="2554" priority="1901" stopIfTrue="1" operator="equal">
      <formula>2</formula>
    </cfRule>
    <cfRule type="cellIs" dxfId="2553" priority="1902" stopIfTrue="1" operator="equal">
      <formula>1</formula>
    </cfRule>
  </conditionalFormatting>
  <conditionalFormatting sqref="O27:P27">
    <cfRule type="cellIs" dxfId="2552" priority="1900" stopIfTrue="1" operator="equal">
      <formula>99</formula>
    </cfRule>
  </conditionalFormatting>
  <conditionalFormatting sqref="P27">
    <cfRule type="cellIs" dxfId="2551" priority="1899" stopIfTrue="1" operator="equal">
      <formula>26</formula>
    </cfRule>
  </conditionalFormatting>
  <conditionalFormatting sqref="P27">
    <cfRule type="cellIs" dxfId="2550" priority="1898" stopIfTrue="1" operator="equal">
      <formula>99</formula>
    </cfRule>
  </conditionalFormatting>
  <conditionalFormatting sqref="O27">
    <cfRule type="cellIs" dxfId="2549" priority="1896" stopIfTrue="1" operator="equal">
      <formula>2</formula>
    </cfRule>
    <cfRule type="cellIs" dxfId="2548" priority="1897" stopIfTrue="1" operator="equal">
      <formula>1</formula>
    </cfRule>
  </conditionalFormatting>
  <conditionalFormatting sqref="Q27:R27">
    <cfRule type="cellIs" dxfId="2547" priority="1895" stopIfTrue="1" operator="equal">
      <formula>99</formula>
    </cfRule>
  </conditionalFormatting>
  <conditionalFormatting sqref="R27">
    <cfRule type="cellIs" dxfId="2546" priority="1894" stopIfTrue="1" operator="equal">
      <formula>26</formula>
    </cfRule>
  </conditionalFormatting>
  <conditionalFormatting sqref="R27">
    <cfRule type="cellIs" dxfId="2545" priority="1893" stopIfTrue="1" operator="equal">
      <formula>99</formula>
    </cfRule>
  </conditionalFormatting>
  <conditionalFormatting sqref="Q27">
    <cfRule type="cellIs" dxfId="2544" priority="1891" stopIfTrue="1" operator="equal">
      <formula>2</formula>
    </cfRule>
    <cfRule type="cellIs" dxfId="2543" priority="1892" stopIfTrue="1" operator="equal">
      <formula>1</formula>
    </cfRule>
  </conditionalFormatting>
  <conditionalFormatting sqref="S27:T27">
    <cfRule type="cellIs" dxfId="2542" priority="1890" stopIfTrue="1" operator="equal">
      <formula>99</formula>
    </cfRule>
  </conditionalFormatting>
  <conditionalFormatting sqref="T27">
    <cfRule type="cellIs" dxfId="2541" priority="1889" stopIfTrue="1" operator="equal">
      <formula>26</formula>
    </cfRule>
  </conditionalFormatting>
  <conditionalFormatting sqref="T27">
    <cfRule type="cellIs" dxfId="2540" priority="1888" stopIfTrue="1" operator="equal">
      <formula>99</formula>
    </cfRule>
  </conditionalFormatting>
  <conditionalFormatting sqref="S27">
    <cfRule type="cellIs" dxfId="2539" priority="1886" stopIfTrue="1" operator="equal">
      <formula>2</formula>
    </cfRule>
    <cfRule type="cellIs" dxfId="2538" priority="1887" stopIfTrue="1" operator="equal">
      <formula>1</formula>
    </cfRule>
  </conditionalFormatting>
  <conditionalFormatting sqref="U27">
    <cfRule type="cellIs" dxfId="2537" priority="1885" stopIfTrue="1" operator="equal">
      <formula>99</formula>
    </cfRule>
  </conditionalFormatting>
  <conditionalFormatting sqref="U27">
    <cfRule type="cellIs" dxfId="2536" priority="1883" stopIfTrue="1" operator="equal">
      <formula>2</formula>
    </cfRule>
    <cfRule type="cellIs" dxfId="2535" priority="1884" stopIfTrue="1" operator="equal">
      <formula>1</formula>
    </cfRule>
  </conditionalFormatting>
  <conditionalFormatting sqref="W27:X27">
    <cfRule type="cellIs" dxfId="2534" priority="1882" stopIfTrue="1" operator="equal">
      <formula>99</formula>
    </cfRule>
  </conditionalFormatting>
  <conditionalFormatting sqref="X27">
    <cfRule type="cellIs" dxfId="2533" priority="1881" stopIfTrue="1" operator="equal">
      <formula>26</formula>
    </cfRule>
  </conditionalFormatting>
  <conditionalFormatting sqref="X27">
    <cfRule type="cellIs" dxfId="2532" priority="1880" stopIfTrue="1" operator="equal">
      <formula>99</formula>
    </cfRule>
  </conditionalFormatting>
  <conditionalFormatting sqref="W27">
    <cfRule type="cellIs" dxfId="2531" priority="1878" stopIfTrue="1" operator="equal">
      <formula>2</formula>
    </cfRule>
    <cfRule type="cellIs" dxfId="2530" priority="1879" stopIfTrue="1" operator="equal">
      <formula>1</formula>
    </cfRule>
  </conditionalFormatting>
  <conditionalFormatting sqref="Y27:Z27">
    <cfRule type="cellIs" dxfId="2529" priority="1877" stopIfTrue="1" operator="equal">
      <formula>99</formula>
    </cfRule>
  </conditionalFormatting>
  <conditionalFormatting sqref="Z27">
    <cfRule type="cellIs" dxfId="2528" priority="1876" stopIfTrue="1" operator="equal">
      <formula>26</formula>
    </cfRule>
  </conditionalFormatting>
  <conditionalFormatting sqref="Z27">
    <cfRule type="cellIs" dxfId="2527" priority="1875" stopIfTrue="1" operator="equal">
      <formula>99</formula>
    </cfRule>
  </conditionalFormatting>
  <conditionalFormatting sqref="Y27">
    <cfRule type="cellIs" dxfId="2526" priority="1873" stopIfTrue="1" operator="equal">
      <formula>2</formula>
    </cfRule>
    <cfRule type="cellIs" dxfId="2525" priority="1874" stopIfTrue="1" operator="equal">
      <formula>1</formula>
    </cfRule>
  </conditionalFormatting>
  <conditionalFormatting sqref="AA27:AB27">
    <cfRule type="cellIs" dxfId="2524" priority="1872" stopIfTrue="1" operator="equal">
      <formula>99</formula>
    </cfRule>
  </conditionalFormatting>
  <conditionalFormatting sqref="AB27">
    <cfRule type="cellIs" dxfId="2523" priority="1871" stopIfTrue="1" operator="equal">
      <formula>26</formula>
    </cfRule>
  </conditionalFormatting>
  <conditionalFormatting sqref="AB27">
    <cfRule type="cellIs" dxfId="2522" priority="1870" stopIfTrue="1" operator="equal">
      <formula>99</formula>
    </cfRule>
  </conditionalFormatting>
  <conditionalFormatting sqref="AA27">
    <cfRule type="cellIs" dxfId="2521" priority="1868" stopIfTrue="1" operator="equal">
      <formula>2</formula>
    </cfRule>
    <cfRule type="cellIs" dxfId="2520" priority="1869" stopIfTrue="1" operator="equal">
      <formula>1</formula>
    </cfRule>
  </conditionalFormatting>
  <conditionalFormatting sqref="AC27:AD27">
    <cfRule type="cellIs" dxfId="2519" priority="1867" stopIfTrue="1" operator="equal">
      <formula>99</formula>
    </cfRule>
  </conditionalFormatting>
  <conditionalFormatting sqref="AD27">
    <cfRule type="cellIs" dxfId="2518" priority="1866" stopIfTrue="1" operator="equal">
      <formula>26</formula>
    </cfRule>
  </conditionalFormatting>
  <conditionalFormatting sqref="AD27">
    <cfRule type="cellIs" dxfId="2517" priority="1865" stopIfTrue="1" operator="equal">
      <formula>99</formula>
    </cfRule>
  </conditionalFormatting>
  <conditionalFormatting sqref="AC27">
    <cfRule type="cellIs" dxfId="2516" priority="1863" stopIfTrue="1" operator="equal">
      <formula>2</formula>
    </cfRule>
    <cfRule type="cellIs" dxfId="2515" priority="1864" stopIfTrue="1" operator="equal">
      <formula>1</formula>
    </cfRule>
  </conditionalFormatting>
  <conditionalFormatting sqref="AE27:AF27">
    <cfRule type="cellIs" dxfId="2514" priority="1862" stopIfTrue="1" operator="equal">
      <formula>99</formula>
    </cfRule>
  </conditionalFormatting>
  <conditionalFormatting sqref="AF27">
    <cfRule type="cellIs" dxfId="2513" priority="1861" stopIfTrue="1" operator="equal">
      <formula>26</formula>
    </cfRule>
  </conditionalFormatting>
  <conditionalFormatting sqref="AF27">
    <cfRule type="cellIs" dxfId="2512" priority="1860" stopIfTrue="1" operator="equal">
      <formula>99</formula>
    </cfRule>
  </conditionalFormatting>
  <conditionalFormatting sqref="AE27">
    <cfRule type="cellIs" dxfId="2511" priority="1858" stopIfTrue="1" operator="equal">
      <formula>2</formula>
    </cfRule>
    <cfRule type="cellIs" dxfId="2510" priority="1859" stopIfTrue="1" operator="equal">
      <formula>1</formula>
    </cfRule>
  </conditionalFormatting>
  <conditionalFormatting sqref="AH27">
    <cfRule type="cellIs" dxfId="2509" priority="1857" stopIfTrue="1" operator="equal">
      <formula>26</formula>
    </cfRule>
  </conditionalFormatting>
  <conditionalFormatting sqref="AH27">
    <cfRule type="cellIs" dxfId="2508" priority="1856" stopIfTrue="1" operator="equal">
      <formula>99</formula>
    </cfRule>
  </conditionalFormatting>
  <conditionalFormatting sqref="AG27">
    <cfRule type="cellIs" dxfId="2507" priority="1854" stopIfTrue="1" operator="equal">
      <formula>2</formula>
    </cfRule>
    <cfRule type="cellIs" dxfId="2506" priority="1855" stopIfTrue="1" operator="equal">
      <formula>1</formula>
    </cfRule>
  </conditionalFormatting>
  <conditionalFormatting sqref="AG28:AH28">
    <cfRule type="cellIs" dxfId="2505" priority="1853" stopIfTrue="1" operator="equal">
      <formula>99</formula>
    </cfRule>
  </conditionalFormatting>
  <conditionalFormatting sqref="M28:N28">
    <cfRule type="cellIs" dxfId="2504" priority="1852" stopIfTrue="1" operator="equal">
      <formula>99</formula>
    </cfRule>
  </conditionalFormatting>
  <conditionalFormatting sqref="N28">
    <cfRule type="cellIs" dxfId="2503" priority="1851" stopIfTrue="1" operator="equal">
      <formula>26</formula>
    </cfRule>
  </conditionalFormatting>
  <conditionalFormatting sqref="N28">
    <cfRule type="cellIs" dxfId="2502" priority="1850" stopIfTrue="1" operator="equal">
      <formula>99</formula>
    </cfRule>
  </conditionalFormatting>
  <conditionalFormatting sqref="M28">
    <cfRule type="cellIs" dxfId="2501" priority="1848" stopIfTrue="1" operator="equal">
      <formula>2</formula>
    </cfRule>
    <cfRule type="cellIs" dxfId="2500" priority="1849" stopIfTrue="1" operator="equal">
      <formula>1</formula>
    </cfRule>
  </conditionalFormatting>
  <conditionalFormatting sqref="O28:P28">
    <cfRule type="cellIs" dxfId="2499" priority="1847" stopIfTrue="1" operator="equal">
      <formula>99</formula>
    </cfRule>
  </conditionalFormatting>
  <conditionalFormatting sqref="P28">
    <cfRule type="cellIs" dxfId="2498" priority="1846" stopIfTrue="1" operator="equal">
      <formula>26</formula>
    </cfRule>
  </conditionalFormatting>
  <conditionalFormatting sqref="P28">
    <cfRule type="cellIs" dxfId="2497" priority="1845" stopIfTrue="1" operator="equal">
      <formula>99</formula>
    </cfRule>
  </conditionalFormatting>
  <conditionalFormatting sqref="O28">
    <cfRule type="cellIs" dxfId="2496" priority="1843" stopIfTrue="1" operator="equal">
      <formula>2</formula>
    </cfRule>
    <cfRule type="cellIs" dxfId="2495" priority="1844" stopIfTrue="1" operator="equal">
      <formula>1</formula>
    </cfRule>
  </conditionalFormatting>
  <conditionalFormatting sqref="Q28:R28">
    <cfRule type="cellIs" dxfId="2494" priority="1842" stopIfTrue="1" operator="equal">
      <formula>99</formula>
    </cfRule>
  </conditionalFormatting>
  <conditionalFormatting sqref="R28">
    <cfRule type="cellIs" dxfId="2493" priority="1841" stopIfTrue="1" operator="equal">
      <formula>26</formula>
    </cfRule>
  </conditionalFormatting>
  <conditionalFormatting sqref="R28">
    <cfRule type="cellIs" dxfId="2492" priority="1840" stopIfTrue="1" operator="equal">
      <formula>99</formula>
    </cfRule>
  </conditionalFormatting>
  <conditionalFormatting sqref="Q28">
    <cfRule type="cellIs" dxfId="2491" priority="1838" stopIfTrue="1" operator="equal">
      <formula>2</formula>
    </cfRule>
    <cfRule type="cellIs" dxfId="2490" priority="1839" stopIfTrue="1" operator="equal">
      <formula>1</formula>
    </cfRule>
  </conditionalFormatting>
  <conditionalFormatting sqref="S28:T28">
    <cfRule type="cellIs" dxfId="2489" priority="1837" stopIfTrue="1" operator="equal">
      <formula>99</formula>
    </cfRule>
  </conditionalFormatting>
  <conditionalFormatting sqref="T28">
    <cfRule type="cellIs" dxfId="2488" priority="1836" stopIfTrue="1" operator="equal">
      <formula>26</formula>
    </cfRule>
  </conditionalFormatting>
  <conditionalFormatting sqref="T28">
    <cfRule type="cellIs" dxfId="2487" priority="1835" stopIfTrue="1" operator="equal">
      <formula>99</formula>
    </cfRule>
  </conditionalFormatting>
  <conditionalFormatting sqref="S28">
    <cfRule type="cellIs" dxfId="2486" priority="1833" stopIfTrue="1" operator="equal">
      <formula>2</formula>
    </cfRule>
    <cfRule type="cellIs" dxfId="2485" priority="1834" stopIfTrue="1" operator="equal">
      <formula>1</formula>
    </cfRule>
  </conditionalFormatting>
  <conditionalFormatting sqref="U28:V28">
    <cfRule type="cellIs" dxfId="2484" priority="1832" stopIfTrue="1" operator="equal">
      <formula>99</formula>
    </cfRule>
  </conditionalFormatting>
  <conditionalFormatting sqref="V28">
    <cfRule type="cellIs" dxfId="2483" priority="1831" stopIfTrue="1" operator="equal">
      <formula>26</formula>
    </cfRule>
  </conditionalFormatting>
  <conditionalFormatting sqref="V28">
    <cfRule type="cellIs" dxfId="2482" priority="1830" stopIfTrue="1" operator="equal">
      <formula>99</formula>
    </cfRule>
  </conditionalFormatting>
  <conditionalFormatting sqref="U28">
    <cfRule type="cellIs" dxfId="2481" priority="1828" stopIfTrue="1" operator="equal">
      <formula>2</formula>
    </cfRule>
    <cfRule type="cellIs" dxfId="2480" priority="1829" stopIfTrue="1" operator="equal">
      <formula>1</formula>
    </cfRule>
  </conditionalFormatting>
  <conditionalFormatting sqref="W28:X28">
    <cfRule type="cellIs" dxfId="2479" priority="1827" stopIfTrue="1" operator="equal">
      <formula>99</formula>
    </cfRule>
  </conditionalFormatting>
  <conditionalFormatting sqref="X28">
    <cfRule type="cellIs" dxfId="2478" priority="1826" stopIfTrue="1" operator="equal">
      <formula>26</formula>
    </cfRule>
  </conditionalFormatting>
  <conditionalFormatting sqref="X28">
    <cfRule type="cellIs" dxfId="2477" priority="1825" stopIfTrue="1" operator="equal">
      <formula>99</formula>
    </cfRule>
  </conditionalFormatting>
  <conditionalFormatting sqref="W28">
    <cfRule type="cellIs" dxfId="2476" priority="1823" stopIfTrue="1" operator="equal">
      <formula>2</formula>
    </cfRule>
    <cfRule type="cellIs" dxfId="2475" priority="1824" stopIfTrue="1" operator="equal">
      <formula>1</formula>
    </cfRule>
  </conditionalFormatting>
  <conditionalFormatting sqref="Y28:Z28">
    <cfRule type="cellIs" dxfId="2474" priority="1822" stopIfTrue="1" operator="equal">
      <formula>99</formula>
    </cfRule>
  </conditionalFormatting>
  <conditionalFormatting sqref="Z28">
    <cfRule type="cellIs" dxfId="2473" priority="1821" stopIfTrue="1" operator="equal">
      <formula>26</formula>
    </cfRule>
  </conditionalFormatting>
  <conditionalFormatting sqref="Z28">
    <cfRule type="cellIs" dxfId="2472" priority="1820" stopIfTrue="1" operator="equal">
      <formula>99</formula>
    </cfRule>
  </conditionalFormatting>
  <conditionalFormatting sqref="Y28">
    <cfRule type="cellIs" dxfId="2471" priority="1818" stopIfTrue="1" operator="equal">
      <formula>2</formula>
    </cfRule>
    <cfRule type="cellIs" dxfId="2470" priority="1819" stopIfTrue="1" operator="equal">
      <formula>1</formula>
    </cfRule>
  </conditionalFormatting>
  <conditionalFormatting sqref="AA28:AB28">
    <cfRule type="cellIs" dxfId="2469" priority="1817" stopIfTrue="1" operator="equal">
      <formula>99</formula>
    </cfRule>
  </conditionalFormatting>
  <conditionalFormatting sqref="AB28">
    <cfRule type="cellIs" dxfId="2468" priority="1816" stopIfTrue="1" operator="equal">
      <formula>26</formula>
    </cfRule>
  </conditionalFormatting>
  <conditionalFormatting sqref="AB28">
    <cfRule type="cellIs" dxfId="2467" priority="1815" stopIfTrue="1" operator="equal">
      <formula>99</formula>
    </cfRule>
  </conditionalFormatting>
  <conditionalFormatting sqref="AA28">
    <cfRule type="cellIs" dxfId="2466" priority="1813" stopIfTrue="1" operator="equal">
      <formula>2</formula>
    </cfRule>
    <cfRule type="cellIs" dxfId="2465" priority="1814" stopIfTrue="1" operator="equal">
      <formula>1</formula>
    </cfRule>
  </conditionalFormatting>
  <conditionalFormatting sqref="AC28:AD28">
    <cfRule type="cellIs" dxfId="2464" priority="1812" stopIfTrue="1" operator="equal">
      <formula>99</formula>
    </cfRule>
  </conditionalFormatting>
  <conditionalFormatting sqref="AD28">
    <cfRule type="cellIs" dxfId="2463" priority="1811" stopIfTrue="1" operator="equal">
      <formula>26</formula>
    </cfRule>
  </conditionalFormatting>
  <conditionalFormatting sqref="AD28">
    <cfRule type="cellIs" dxfId="2462" priority="1810" stopIfTrue="1" operator="equal">
      <formula>99</formula>
    </cfRule>
  </conditionalFormatting>
  <conditionalFormatting sqref="AC28">
    <cfRule type="cellIs" dxfId="2461" priority="1808" stopIfTrue="1" operator="equal">
      <formula>2</formula>
    </cfRule>
    <cfRule type="cellIs" dxfId="2460" priority="1809" stopIfTrue="1" operator="equal">
      <formula>1</formula>
    </cfRule>
  </conditionalFormatting>
  <conditionalFormatting sqref="AE28:AF28">
    <cfRule type="cellIs" dxfId="2459" priority="1807" stopIfTrue="1" operator="equal">
      <formula>99</formula>
    </cfRule>
  </conditionalFormatting>
  <conditionalFormatting sqref="AF28">
    <cfRule type="cellIs" dxfId="2458" priority="1806" stopIfTrue="1" operator="equal">
      <formula>26</formula>
    </cfRule>
  </conditionalFormatting>
  <conditionalFormatting sqref="AF28">
    <cfRule type="cellIs" dxfId="2457" priority="1805" stopIfTrue="1" operator="equal">
      <formula>99</formula>
    </cfRule>
  </conditionalFormatting>
  <conditionalFormatting sqref="AE28">
    <cfRule type="cellIs" dxfId="2456" priority="1803" stopIfTrue="1" operator="equal">
      <formula>2</formula>
    </cfRule>
    <cfRule type="cellIs" dxfId="2455" priority="1804" stopIfTrue="1" operator="equal">
      <formula>1</formula>
    </cfRule>
  </conditionalFormatting>
  <conditionalFormatting sqref="AH28">
    <cfRule type="cellIs" dxfId="2454" priority="1802" stopIfTrue="1" operator="equal">
      <formula>26</formula>
    </cfRule>
  </conditionalFormatting>
  <conditionalFormatting sqref="AH28">
    <cfRule type="cellIs" dxfId="2453" priority="1801" stopIfTrue="1" operator="equal">
      <formula>99</formula>
    </cfRule>
  </conditionalFormatting>
  <conditionalFormatting sqref="AG28">
    <cfRule type="cellIs" dxfId="2452" priority="1799" stopIfTrue="1" operator="equal">
      <formula>2</formula>
    </cfRule>
    <cfRule type="cellIs" dxfId="2451" priority="1800" stopIfTrue="1" operator="equal">
      <formula>1</formula>
    </cfRule>
  </conditionalFormatting>
  <conditionalFormatting sqref="AG29:AH29">
    <cfRule type="cellIs" dxfId="2450" priority="1798" stopIfTrue="1" operator="equal">
      <formula>99</formula>
    </cfRule>
  </conditionalFormatting>
  <conditionalFormatting sqref="M29:N29">
    <cfRule type="cellIs" dxfId="2449" priority="1797" stopIfTrue="1" operator="equal">
      <formula>99</formula>
    </cfRule>
  </conditionalFormatting>
  <conditionalFormatting sqref="N29">
    <cfRule type="cellIs" dxfId="2448" priority="1796" stopIfTrue="1" operator="equal">
      <formula>26</formula>
    </cfRule>
  </conditionalFormatting>
  <conditionalFormatting sqref="N29">
    <cfRule type="cellIs" dxfId="2447" priority="1795" stopIfTrue="1" operator="equal">
      <formula>99</formula>
    </cfRule>
  </conditionalFormatting>
  <conditionalFormatting sqref="M29">
    <cfRule type="cellIs" dxfId="2446" priority="1793" stopIfTrue="1" operator="equal">
      <formula>2</formula>
    </cfRule>
    <cfRule type="cellIs" dxfId="2445" priority="1794" stopIfTrue="1" operator="equal">
      <formula>1</formula>
    </cfRule>
  </conditionalFormatting>
  <conditionalFormatting sqref="O29:P29">
    <cfRule type="cellIs" dxfId="2444" priority="1792" stopIfTrue="1" operator="equal">
      <formula>99</formula>
    </cfRule>
  </conditionalFormatting>
  <conditionalFormatting sqref="P29">
    <cfRule type="cellIs" dxfId="2443" priority="1791" stopIfTrue="1" operator="equal">
      <formula>26</formula>
    </cfRule>
  </conditionalFormatting>
  <conditionalFormatting sqref="P29">
    <cfRule type="cellIs" dxfId="2442" priority="1790" stopIfTrue="1" operator="equal">
      <formula>99</formula>
    </cfRule>
  </conditionalFormatting>
  <conditionalFormatting sqref="O29">
    <cfRule type="cellIs" dxfId="2441" priority="1788" stopIfTrue="1" operator="equal">
      <formula>2</formula>
    </cfRule>
    <cfRule type="cellIs" dxfId="2440" priority="1789" stopIfTrue="1" operator="equal">
      <formula>1</formula>
    </cfRule>
  </conditionalFormatting>
  <conditionalFormatting sqref="Q29:R29">
    <cfRule type="cellIs" dxfId="2439" priority="1787" stopIfTrue="1" operator="equal">
      <formula>99</formula>
    </cfRule>
  </conditionalFormatting>
  <conditionalFormatting sqref="R29">
    <cfRule type="cellIs" dxfId="2438" priority="1786" stopIfTrue="1" operator="equal">
      <formula>26</formula>
    </cfRule>
  </conditionalFormatting>
  <conditionalFormatting sqref="R29">
    <cfRule type="cellIs" dxfId="2437" priority="1785" stopIfTrue="1" operator="equal">
      <formula>99</formula>
    </cfRule>
  </conditionalFormatting>
  <conditionalFormatting sqref="Q29">
    <cfRule type="cellIs" dxfId="2436" priority="1783" stopIfTrue="1" operator="equal">
      <formula>2</formula>
    </cfRule>
    <cfRule type="cellIs" dxfId="2435" priority="1784" stopIfTrue="1" operator="equal">
      <formula>1</formula>
    </cfRule>
  </conditionalFormatting>
  <conditionalFormatting sqref="S29:T29">
    <cfRule type="cellIs" dxfId="2434" priority="1782" stopIfTrue="1" operator="equal">
      <formula>99</formula>
    </cfRule>
  </conditionalFormatting>
  <conditionalFormatting sqref="T29">
    <cfRule type="cellIs" dxfId="2433" priority="1781" stopIfTrue="1" operator="equal">
      <formula>26</formula>
    </cfRule>
  </conditionalFormatting>
  <conditionalFormatting sqref="T29">
    <cfRule type="cellIs" dxfId="2432" priority="1780" stopIfTrue="1" operator="equal">
      <formula>99</formula>
    </cfRule>
  </conditionalFormatting>
  <conditionalFormatting sqref="S29">
    <cfRule type="cellIs" dxfId="2431" priority="1778" stopIfTrue="1" operator="equal">
      <formula>2</formula>
    </cfRule>
    <cfRule type="cellIs" dxfId="2430" priority="1779" stopIfTrue="1" operator="equal">
      <formula>1</formula>
    </cfRule>
  </conditionalFormatting>
  <conditionalFormatting sqref="U29:V29">
    <cfRule type="cellIs" dxfId="2429" priority="1777" stopIfTrue="1" operator="equal">
      <formula>99</formula>
    </cfRule>
  </conditionalFormatting>
  <conditionalFormatting sqref="V29">
    <cfRule type="cellIs" dxfId="2428" priority="1776" stopIfTrue="1" operator="equal">
      <formula>26</formula>
    </cfRule>
  </conditionalFormatting>
  <conditionalFormatting sqref="V29">
    <cfRule type="cellIs" dxfId="2427" priority="1775" stopIfTrue="1" operator="equal">
      <formula>99</formula>
    </cfRule>
  </conditionalFormatting>
  <conditionalFormatting sqref="U29">
    <cfRule type="cellIs" dxfId="2426" priority="1773" stopIfTrue="1" operator="equal">
      <formula>2</formula>
    </cfRule>
    <cfRule type="cellIs" dxfId="2425" priority="1774" stopIfTrue="1" operator="equal">
      <formula>1</formula>
    </cfRule>
  </conditionalFormatting>
  <conditionalFormatting sqref="W29:X29">
    <cfRule type="cellIs" dxfId="2424" priority="1772" stopIfTrue="1" operator="equal">
      <formula>99</formula>
    </cfRule>
  </conditionalFormatting>
  <conditionalFormatting sqref="X29">
    <cfRule type="cellIs" dxfId="2423" priority="1771" stopIfTrue="1" operator="equal">
      <formula>26</formula>
    </cfRule>
  </conditionalFormatting>
  <conditionalFormatting sqref="X29">
    <cfRule type="cellIs" dxfId="2422" priority="1770" stopIfTrue="1" operator="equal">
      <formula>99</formula>
    </cfRule>
  </conditionalFormatting>
  <conditionalFormatting sqref="W29">
    <cfRule type="cellIs" dxfId="2421" priority="1768" stopIfTrue="1" operator="equal">
      <formula>2</formula>
    </cfRule>
    <cfRule type="cellIs" dxfId="2420" priority="1769" stopIfTrue="1" operator="equal">
      <formula>1</formula>
    </cfRule>
  </conditionalFormatting>
  <conditionalFormatting sqref="Y29:Z29">
    <cfRule type="cellIs" dxfId="2419" priority="1767" stopIfTrue="1" operator="equal">
      <formula>99</formula>
    </cfRule>
  </conditionalFormatting>
  <conditionalFormatting sqref="Z29">
    <cfRule type="cellIs" dxfId="2418" priority="1766" stopIfTrue="1" operator="equal">
      <formula>26</formula>
    </cfRule>
  </conditionalFormatting>
  <conditionalFormatting sqref="Z29">
    <cfRule type="cellIs" dxfId="2417" priority="1765" stopIfTrue="1" operator="equal">
      <formula>99</formula>
    </cfRule>
  </conditionalFormatting>
  <conditionalFormatting sqref="Y29">
    <cfRule type="cellIs" dxfId="2416" priority="1763" stopIfTrue="1" operator="equal">
      <formula>2</formula>
    </cfRule>
    <cfRule type="cellIs" dxfId="2415" priority="1764" stopIfTrue="1" operator="equal">
      <formula>1</formula>
    </cfRule>
  </conditionalFormatting>
  <conditionalFormatting sqref="AA29:AB29">
    <cfRule type="cellIs" dxfId="2414" priority="1762" stopIfTrue="1" operator="equal">
      <formula>99</formula>
    </cfRule>
  </conditionalFormatting>
  <conditionalFormatting sqref="AB29">
    <cfRule type="cellIs" dxfId="2413" priority="1761" stopIfTrue="1" operator="equal">
      <formula>26</formula>
    </cfRule>
  </conditionalFormatting>
  <conditionalFormatting sqref="AB29">
    <cfRule type="cellIs" dxfId="2412" priority="1760" stopIfTrue="1" operator="equal">
      <formula>99</formula>
    </cfRule>
  </conditionalFormatting>
  <conditionalFormatting sqref="AA29">
    <cfRule type="cellIs" dxfId="2411" priority="1758" stopIfTrue="1" operator="equal">
      <formula>2</formula>
    </cfRule>
    <cfRule type="cellIs" dxfId="2410" priority="1759" stopIfTrue="1" operator="equal">
      <formula>1</formula>
    </cfRule>
  </conditionalFormatting>
  <conditionalFormatting sqref="AC29:AD29">
    <cfRule type="cellIs" dxfId="2409" priority="1757" stopIfTrue="1" operator="equal">
      <formula>99</formula>
    </cfRule>
  </conditionalFormatting>
  <conditionalFormatting sqref="AD29">
    <cfRule type="cellIs" dxfId="2408" priority="1756" stopIfTrue="1" operator="equal">
      <formula>26</formula>
    </cfRule>
  </conditionalFormatting>
  <conditionalFormatting sqref="AD29">
    <cfRule type="cellIs" dxfId="2407" priority="1755" stopIfTrue="1" operator="equal">
      <formula>99</formula>
    </cfRule>
  </conditionalFormatting>
  <conditionalFormatting sqref="AC29">
    <cfRule type="cellIs" dxfId="2406" priority="1753" stopIfTrue="1" operator="equal">
      <formula>2</formula>
    </cfRule>
    <cfRule type="cellIs" dxfId="2405" priority="1754" stopIfTrue="1" operator="equal">
      <formula>1</formula>
    </cfRule>
  </conditionalFormatting>
  <conditionalFormatting sqref="AE29:AF29">
    <cfRule type="cellIs" dxfId="2404" priority="1752" stopIfTrue="1" operator="equal">
      <formula>99</formula>
    </cfRule>
  </conditionalFormatting>
  <conditionalFormatting sqref="AF29">
    <cfRule type="cellIs" dxfId="2403" priority="1751" stopIfTrue="1" operator="equal">
      <formula>26</formula>
    </cfRule>
  </conditionalFormatting>
  <conditionalFormatting sqref="AF29">
    <cfRule type="cellIs" dxfId="2402" priority="1750" stopIfTrue="1" operator="equal">
      <formula>99</formula>
    </cfRule>
  </conditionalFormatting>
  <conditionalFormatting sqref="AE29">
    <cfRule type="cellIs" dxfId="2401" priority="1748" stopIfTrue="1" operator="equal">
      <formula>2</formula>
    </cfRule>
    <cfRule type="cellIs" dxfId="2400" priority="1749" stopIfTrue="1" operator="equal">
      <formula>1</formula>
    </cfRule>
  </conditionalFormatting>
  <conditionalFormatting sqref="AH29">
    <cfRule type="cellIs" dxfId="2399" priority="1747" stopIfTrue="1" operator="equal">
      <formula>26</formula>
    </cfRule>
  </conditionalFormatting>
  <conditionalFormatting sqref="AH29">
    <cfRule type="cellIs" dxfId="2398" priority="1746" stopIfTrue="1" operator="equal">
      <formula>99</formula>
    </cfRule>
  </conditionalFormatting>
  <conditionalFormatting sqref="AG29">
    <cfRule type="cellIs" dxfId="2397" priority="1744" stopIfTrue="1" operator="equal">
      <formula>2</formula>
    </cfRule>
    <cfRule type="cellIs" dxfId="2396" priority="1745" stopIfTrue="1" operator="equal">
      <formula>1</formula>
    </cfRule>
  </conditionalFormatting>
  <conditionalFormatting sqref="AG30:AH30">
    <cfRule type="cellIs" dxfId="2395" priority="1743" stopIfTrue="1" operator="equal">
      <formula>99</formula>
    </cfRule>
  </conditionalFormatting>
  <conditionalFormatting sqref="M30:N30">
    <cfRule type="cellIs" dxfId="2394" priority="1742" stopIfTrue="1" operator="equal">
      <formula>99</formula>
    </cfRule>
  </conditionalFormatting>
  <conditionalFormatting sqref="N30">
    <cfRule type="cellIs" dxfId="2393" priority="1741" stopIfTrue="1" operator="equal">
      <formula>26</formula>
    </cfRule>
  </conditionalFormatting>
  <conditionalFormatting sqref="N30">
    <cfRule type="cellIs" dxfId="2392" priority="1740" stopIfTrue="1" operator="equal">
      <formula>99</formula>
    </cfRule>
  </conditionalFormatting>
  <conditionalFormatting sqref="M30">
    <cfRule type="cellIs" dxfId="2391" priority="1738" stopIfTrue="1" operator="equal">
      <formula>2</formula>
    </cfRule>
    <cfRule type="cellIs" dxfId="2390" priority="1739" stopIfTrue="1" operator="equal">
      <formula>1</formula>
    </cfRule>
  </conditionalFormatting>
  <conditionalFormatting sqref="O30:P30">
    <cfRule type="cellIs" dxfId="2389" priority="1737" stopIfTrue="1" operator="equal">
      <formula>99</formula>
    </cfRule>
  </conditionalFormatting>
  <conditionalFormatting sqref="P30">
    <cfRule type="cellIs" dxfId="2388" priority="1736" stopIfTrue="1" operator="equal">
      <formula>26</formula>
    </cfRule>
  </conditionalFormatting>
  <conditionalFormatting sqref="P30">
    <cfRule type="cellIs" dxfId="2387" priority="1735" stopIfTrue="1" operator="equal">
      <formula>99</formula>
    </cfRule>
  </conditionalFormatting>
  <conditionalFormatting sqref="O30">
    <cfRule type="cellIs" dxfId="2386" priority="1733" stopIfTrue="1" operator="equal">
      <formula>2</formula>
    </cfRule>
    <cfRule type="cellIs" dxfId="2385" priority="1734" stopIfTrue="1" operator="equal">
      <formula>1</formula>
    </cfRule>
  </conditionalFormatting>
  <conditionalFormatting sqref="Q30:R30">
    <cfRule type="cellIs" dxfId="2384" priority="1732" stopIfTrue="1" operator="equal">
      <formula>99</formula>
    </cfRule>
  </conditionalFormatting>
  <conditionalFormatting sqref="R30">
    <cfRule type="cellIs" dxfId="2383" priority="1731" stopIfTrue="1" operator="equal">
      <formula>26</formula>
    </cfRule>
  </conditionalFormatting>
  <conditionalFormatting sqref="R30">
    <cfRule type="cellIs" dxfId="2382" priority="1730" stopIfTrue="1" operator="equal">
      <formula>99</formula>
    </cfRule>
  </conditionalFormatting>
  <conditionalFormatting sqref="Q30">
    <cfRule type="cellIs" dxfId="2381" priority="1728" stopIfTrue="1" operator="equal">
      <formula>2</formula>
    </cfRule>
    <cfRule type="cellIs" dxfId="2380" priority="1729" stopIfTrue="1" operator="equal">
      <formula>1</formula>
    </cfRule>
  </conditionalFormatting>
  <conditionalFormatting sqref="S30:T30">
    <cfRule type="cellIs" dxfId="2379" priority="1727" stopIfTrue="1" operator="equal">
      <formula>99</formula>
    </cfRule>
  </conditionalFormatting>
  <conditionalFormatting sqref="T30">
    <cfRule type="cellIs" dxfId="2378" priority="1726" stopIfTrue="1" operator="equal">
      <formula>26</formula>
    </cfRule>
  </conditionalFormatting>
  <conditionalFormatting sqref="T30">
    <cfRule type="cellIs" dxfId="2377" priority="1725" stopIfTrue="1" operator="equal">
      <formula>99</formula>
    </cfRule>
  </conditionalFormatting>
  <conditionalFormatting sqref="S30">
    <cfRule type="cellIs" dxfId="2376" priority="1723" stopIfTrue="1" operator="equal">
      <formula>2</formula>
    </cfRule>
    <cfRule type="cellIs" dxfId="2375" priority="1724" stopIfTrue="1" operator="equal">
      <formula>1</formula>
    </cfRule>
  </conditionalFormatting>
  <conditionalFormatting sqref="U30:V30">
    <cfRule type="cellIs" dxfId="2374" priority="1722" stopIfTrue="1" operator="equal">
      <formula>99</formula>
    </cfRule>
  </conditionalFormatting>
  <conditionalFormatting sqref="V30">
    <cfRule type="cellIs" dxfId="2373" priority="1721" stopIfTrue="1" operator="equal">
      <formula>26</formula>
    </cfRule>
  </conditionalFormatting>
  <conditionalFormatting sqref="V30">
    <cfRule type="cellIs" dxfId="2372" priority="1720" stopIfTrue="1" operator="equal">
      <formula>99</formula>
    </cfRule>
  </conditionalFormatting>
  <conditionalFormatting sqref="U30">
    <cfRule type="cellIs" dxfId="2371" priority="1718" stopIfTrue="1" operator="equal">
      <formula>2</formula>
    </cfRule>
    <cfRule type="cellIs" dxfId="2370" priority="1719" stopIfTrue="1" operator="equal">
      <formula>1</formula>
    </cfRule>
  </conditionalFormatting>
  <conditionalFormatting sqref="W30:X30">
    <cfRule type="cellIs" dxfId="2369" priority="1717" stopIfTrue="1" operator="equal">
      <formula>99</formula>
    </cfRule>
  </conditionalFormatting>
  <conditionalFormatting sqref="X30">
    <cfRule type="cellIs" dxfId="2368" priority="1716" stopIfTrue="1" operator="equal">
      <formula>26</formula>
    </cfRule>
  </conditionalFormatting>
  <conditionalFormatting sqref="X30">
    <cfRule type="cellIs" dxfId="2367" priority="1715" stopIfTrue="1" operator="equal">
      <formula>99</formula>
    </cfRule>
  </conditionalFormatting>
  <conditionalFormatting sqref="W30">
    <cfRule type="cellIs" dxfId="2366" priority="1713" stopIfTrue="1" operator="equal">
      <formula>2</formula>
    </cfRule>
    <cfRule type="cellIs" dxfId="2365" priority="1714" stopIfTrue="1" operator="equal">
      <formula>1</formula>
    </cfRule>
  </conditionalFormatting>
  <conditionalFormatting sqref="Y30:Z30">
    <cfRule type="cellIs" dxfId="2364" priority="1712" stopIfTrue="1" operator="equal">
      <formula>99</formula>
    </cfRule>
  </conditionalFormatting>
  <conditionalFormatting sqref="Z30">
    <cfRule type="cellIs" dxfId="2363" priority="1711" stopIfTrue="1" operator="equal">
      <formula>26</formula>
    </cfRule>
  </conditionalFormatting>
  <conditionalFormatting sqref="Z30">
    <cfRule type="cellIs" dxfId="2362" priority="1710" stopIfTrue="1" operator="equal">
      <formula>99</formula>
    </cfRule>
  </conditionalFormatting>
  <conditionalFormatting sqref="Y30">
    <cfRule type="cellIs" dxfId="2361" priority="1708" stopIfTrue="1" operator="equal">
      <formula>2</formula>
    </cfRule>
    <cfRule type="cellIs" dxfId="2360" priority="1709" stopIfTrue="1" operator="equal">
      <formula>1</formula>
    </cfRule>
  </conditionalFormatting>
  <conditionalFormatting sqref="AA30:AB30">
    <cfRule type="cellIs" dxfId="2359" priority="1707" stopIfTrue="1" operator="equal">
      <formula>99</formula>
    </cfRule>
  </conditionalFormatting>
  <conditionalFormatting sqref="AB30">
    <cfRule type="cellIs" dxfId="2358" priority="1706" stopIfTrue="1" operator="equal">
      <formula>26</formula>
    </cfRule>
  </conditionalFormatting>
  <conditionalFormatting sqref="AB30">
    <cfRule type="cellIs" dxfId="2357" priority="1705" stopIfTrue="1" operator="equal">
      <formula>99</formula>
    </cfRule>
  </conditionalFormatting>
  <conditionalFormatting sqref="AA30">
    <cfRule type="cellIs" dxfId="2356" priority="1703" stopIfTrue="1" operator="equal">
      <formula>2</formula>
    </cfRule>
    <cfRule type="cellIs" dxfId="2355" priority="1704" stopIfTrue="1" operator="equal">
      <formula>1</formula>
    </cfRule>
  </conditionalFormatting>
  <conditionalFormatting sqref="AC30:AD30">
    <cfRule type="cellIs" dxfId="2354" priority="1702" stopIfTrue="1" operator="equal">
      <formula>99</formula>
    </cfRule>
  </conditionalFormatting>
  <conditionalFormatting sqref="AD30">
    <cfRule type="cellIs" dxfId="2353" priority="1701" stopIfTrue="1" operator="equal">
      <formula>26</formula>
    </cfRule>
  </conditionalFormatting>
  <conditionalFormatting sqref="AD30">
    <cfRule type="cellIs" dxfId="2352" priority="1700" stopIfTrue="1" operator="equal">
      <formula>99</formula>
    </cfRule>
  </conditionalFormatting>
  <conditionalFormatting sqref="AC30">
    <cfRule type="cellIs" dxfId="2351" priority="1698" stopIfTrue="1" operator="equal">
      <formula>2</formula>
    </cfRule>
    <cfRule type="cellIs" dxfId="2350" priority="1699" stopIfTrue="1" operator="equal">
      <formula>1</formula>
    </cfRule>
  </conditionalFormatting>
  <conditionalFormatting sqref="AE30:AF30">
    <cfRule type="cellIs" dxfId="2349" priority="1697" stopIfTrue="1" operator="equal">
      <formula>99</formula>
    </cfRule>
  </conditionalFormatting>
  <conditionalFormatting sqref="AF30">
    <cfRule type="cellIs" dxfId="2348" priority="1696" stopIfTrue="1" operator="equal">
      <formula>26</formula>
    </cfRule>
  </conditionalFormatting>
  <conditionalFormatting sqref="AF30">
    <cfRule type="cellIs" dxfId="2347" priority="1695" stopIfTrue="1" operator="equal">
      <formula>99</formula>
    </cfRule>
  </conditionalFormatting>
  <conditionalFormatting sqref="AE30">
    <cfRule type="cellIs" dxfId="2346" priority="1693" stopIfTrue="1" operator="equal">
      <formula>2</formula>
    </cfRule>
    <cfRule type="cellIs" dxfId="2345" priority="1694" stopIfTrue="1" operator="equal">
      <formula>1</formula>
    </cfRule>
  </conditionalFormatting>
  <conditionalFormatting sqref="AH30">
    <cfRule type="cellIs" dxfId="2344" priority="1692" stopIfTrue="1" operator="equal">
      <formula>26</formula>
    </cfRule>
  </conditionalFormatting>
  <conditionalFormatting sqref="AH30">
    <cfRule type="cellIs" dxfId="2343" priority="1691" stopIfTrue="1" operator="equal">
      <formula>99</formula>
    </cfRule>
  </conditionalFormatting>
  <conditionalFormatting sqref="AG30">
    <cfRule type="cellIs" dxfId="2342" priority="1689" stopIfTrue="1" operator="equal">
      <formula>2</formula>
    </cfRule>
    <cfRule type="cellIs" dxfId="2341" priority="1690" stopIfTrue="1" operator="equal">
      <formula>1</formula>
    </cfRule>
  </conditionalFormatting>
  <conditionalFormatting sqref="AG31:AH31">
    <cfRule type="cellIs" dxfId="2340" priority="1688" stopIfTrue="1" operator="equal">
      <formula>99</formula>
    </cfRule>
  </conditionalFormatting>
  <conditionalFormatting sqref="M31:N31">
    <cfRule type="cellIs" dxfId="2339" priority="1687" stopIfTrue="1" operator="equal">
      <formula>99</formula>
    </cfRule>
  </conditionalFormatting>
  <conditionalFormatting sqref="N31">
    <cfRule type="cellIs" dxfId="2338" priority="1686" stopIfTrue="1" operator="equal">
      <formula>26</formula>
    </cfRule>
  </conditionalFormatting>
  <conditionalFormatting sqref="N31">
    <cfRule type="cellIs" dxfId="2337" priority="1685" stopIfTrue="1" operator="equal">
      <formula>99</formula>
    </cfRule>
  </conditionalFormatting>
  <conditionalFormatting sqref="M31">
    <cfRule type="cellIs" dxfId="2336" priority="1683" stopIfTrue="1" operator="equal">
      <formula>2</formula>
    </cfRule>
    <cfRule type="cellIs" dxfId="2335" priority="1684" stopIfTrue="1" operator="equal">
      <formula>1</formula>
    </cfRule>
  </conditionalFormatting>
  <conditionalFormatting sqref="O31:P31">
    <cfRule type="cellIs" dxfId="2334" priority="1682" stopIfTrue="1" operator="equal">
      <formula>99</formula>
    </cfRule>
  </conditionalFormatting>
  <conditionalFormatting sqref="P31">
    <cfRule type="cellIs" dxfId="2333" priority="1681" stopIfTrue="1" operator="equal">
      <formula>26</formula>
    </cfRule>
  </conditionalFormatting>
  <conditionalFormatting sqref="P31">
    <cfRule type="cellIs" dxfId="2332" priority="1680" stopIfTrue="1" operator="equal">
      <formula>99</formula>
    </cfRule>
  </conditionalFormatting>
  <conditionalFormatting sqref="O31">
    <cfRule type="cellIs" dxfId="2331" priority="1678" stopIfTrue="1" operator="equal">
      <formula>2</formula>
    </cfRule>
    <cfRule type="cellIs" dxfId="2330" priority="1679" stopIfTrue="1" operator="equal">
      <formula>1</formula>
    </cfRule>
  </conditionalFormatting>
  <conditionalFormatting sqref="Q31:R31">
    <cfRule type="cellIs" dxfId="2329" priority="1677" stopIfTrue="1" operator="equal">
      <formula>99</formula>
    </cfRule>
  </conditionalFormatting>
  <conditionalFormatting sqref="R31">
    <cfRule type="cellIs" dxfId="2328" priority="1676" stopIfTrue="1" operator="equal">
      <formula>26</formula>
    </cfRule>
  </conditionalFormatting>
  <conditionalFormatting sqref="R31">
    <cfRule type="cellIs" dxfId="2327" priority="1675" stopIfTrue="1" operator="equal">
      <formula>99</formula>
    </cfRule>
  </conditionalFormatting>
  <conditionalFormatting sqref="Q31">
    <cfRule type="cellIs" dxfId="2326" priority="1673" stopIfTrue="1" operator="equal">
      <formula>2</formula>
    </cfRule>
    <cfRule type="cellIs" dxfId="2325" priority="1674" stopIfTrue="1" operator="equal">
      <formula>1</formula>
    </cfRule>
  </conditionalFormatting>
  <conditionalFormatting sqref="S31:T31">
    <cfRule type="cellIs" dxfId="2324" priority="1672" stopIfTrue="1" operator="equal">
      <formula>99</formula>
    </cfRule>
  </conditionalFormatting>
  <conditionalFormatting sqref="T31">
    <cfRule type="cellIs" dxfId="2323" priority="1671" stopIfTrue="1" operator="equal">
      <formula>26</formula>
    </cfRule>
  </conditionalFormatting>
  <conditionalFormatting sqref="T31">
    <cfRule type="cellIs" dxfId="2322" priority="1670" stopIfTrue="1" operator="equal">
      <formula>99</formula>
    </cfRule>
  </conditionalFormatting>
  <conditionalFormatting sqref="S31">
    <cfRule type="cellIs" dxfId="2321" priority="1668" stopIfTrue="1" operator="equal">
      <formula>2</formula>
    </cfRule>
    <cfRule type="cellIs" dxfId="2320" priority="1669" stopIfTrue="1" operator="equal">
      <formula>1</formula>
    </cfRule>
  </conditionalFormatting>
  <conditionalFormatting sqref="U31:V31">
    <cfRule type="cellIs" dxfId="2319" priority="1667" stopIfTrue="1" operator="equal">
      <formula>99</formula>
    </cfRule>
  </conditionalFormatting>
  <conditionalFormatting sqref="V31">
    <cfRule type="cellIs" dxfId="2318" priority="1666" stopIfTrue="1" operator="equal">
      <formula>26</formula>
    </cfRule>
  </conditionalFormatting>
  <conditionalFormatting sqref="V31">
    <cfRule type="cellIs" dxfId="2317" priority="1665" stopIfTrue="1" operator="equal">
      <formula>99</formula>
    </cfRule>
  </conditionalFormatting>
  <conditionalFormatting sqref="U31">
    <cfRule type="cellIs" dxfId="2316" priority="1663" stopIfTrue="1" operator="equal">
      <formula>2</formula>
    </cfRule>
    <cfRule type="cellIs" dxfId="2315" priority="1664" stopIfTrue="1" operator="equal">
      <formula>1</formula>
    </cfRule>
  </conditionalFormatting>
  <conditionalFormatting sqref="W31:X31">
    <cfRule type="cellIs" dxfId="2314" priority="1662" stopIfTrue="1" operator="equal">
      <formula>99</formula>
    </cfRule>
  </conditionalFormatting>
  <conditionalFormatting sqref="X31">
    <cfRule type="cellIs" dxfId="2313" priority="1661" stopIfTrue="1" operator="equal">
      <formula>26</formula>
    </cfRule>
  </conditionalFormatting>
  <conditionalFormatting sqref="X31">
    <cfRule type="cellIs" dxfId="2312" priority="1660" stopIfTrue="1" operator="equal">
      <formula>99</formula>
    </cfRule>
  </conditionalFormatting>
  <conditionalFormatting sqref="W31">
    <cfRule type="cellIs" dxfId="2311" priority="1658" stopIfTrue="1" operator="equal">
      <formula>2</formula>
    </cfRule>
    <cfRule type="cellIs" dxfId="2310" priority="1659" stopIfTrue="1" operator="equal">
      <formula>1</formula>
    </cfRule>
  </conditionalFormatting>
  <conditionalFormatting sqref="Y31:Z31">
    <cfRule type="cellIs" dxfId="2309" priority="1657" stopIfTrue="1" operator="equal">
      <formula>99</formula>
    </cfRule>
  </conditionalFormatting>
  <conditionalFormatting sqref="Z31">
    <cfRule type="cellIs" dxfId="2308" priority="1656" stopIfTrue="1" operator="equal">
      <formula>26</formula>
    </cfRule>
  </conditionalFormatting>
  <conditionalFormatting sqref="Z31">
    <cfRule type="cellIs" dxfId="2307" priority="1655" stopIfTrue="1" operator="equal">
      <formula>99</formula>
    </cfRule>
  </conditionalFormatting>
  <conditionalFormatting sqref="Y31">
    <cfRule type="cellIs" dxfId="2306" priority="1653" stopIfTrue="1" operator="equal">
      <formula>2</formula>
    </cfRule>
    <cfRule type="cellIs" dxfId="2305" priority="1654" stopIfTrue="1" operator="equal">
      <formula>1</formula>
    </cfRule>
  </conditionalFormatting>
  <conditionalFormatting sqref="AA31:AB31">
    <cfRule type="cellIs" dxfId="2304" priority="1652" stopIfTrue="1" operator="equal">
      <formula>99</formula>
    </cfRule>
  </conditionalFormatting>
  <conditionalFormatting sqref="AB31">
    <cfRule type="cellIs" dxfId="2303" priority="1651" stopIfTrue="1" operator="equal">
      <formula>26</formula>
    </cfRule>
  </conditionalFormatting>
  <conditionalFormatting sqref="AB31">
    <cfRule type="cellIs" dxfId="2302" priority="1650" stopIfTrue="1" operator="equal">
      <formula>99</formula>
    </cfRule>
  </conditionalFormatting>
  <conditionalFormatting sqref="AA31">
    <cfRule type="cellIs" dxfId="2301" priority="1648" stopIfTrue="1" operator="equal">
      <formula>2</formula>
    </cfRule>
    <cfRule type="cellIs" dxfId="2300" priority="1649" stopIfTrue="1" operator="equal">
      <formula>1</formula>
    </cfRule>
  </conditionalFormatting>
  <conditionalFormatting sqref="AC31:AD31">
    <cfRule type="cellIs" dxfId="2299" priority="1647" stopIfTrue="1" operator="equal">
      <formula>99</formula>
    </cfRule>
  </conditionalFormatting>
  <conditionalFormatting sqref="AD31">
    <cfRule type="cellIs" dxfId="2298" priority="1646" stopIfTrue="1" operator="equal">
      <formula>26</formula>
    </cfRule>
  </conditionalFormatting>
  <conditionalFormatting sqref="AD31">
    <cfRule type="cellIs" dxfId="2297" priority="1645" stopIfTrue="1" operator="equal">
      <formula>99</formula>
    </cfRule>
  </conditionalFormatting>
  <conditionalFormatting sqref="AC31">
    <cfRule type="cellIs" dxfId="2296" priority="1643" stopIfTrue="1" operator="equal">
      <formula>2</formula>
    </cfRule>
    <cfRule type="cellIs" dxfId="2295" priority="1644" stopIfTrue="1" operator="equal">
      <formula>1</formula>
    </cfRule>
  </conditionalFormatting>
  <conditionalFormatting sqref="AE31:AF31">
    <cfRule type="cellIs" dxfId="2294" priority="1642" stopIfTrue="1" operator="equal">
      <formula>99</formula>
    </cfRule>
  </conditionalFormatting>
  <conditionalFormatting sqref="AF31">
    <cfRule type="cellIs" dxfId="2293" priority="1641" stopIfTrue="1" operator="equal">
      <formula>26</formula>
    </cfRule>
  </conditionalFormatting>
  <conditionalFormatting sqref="AF31">
    <cfRule type="cellIs" dxfId="2292" priority="1640" stopIfTrue="1" operator="equal">
      <formula>99</formula>
    </cfRule>
  </conditionalFormatting>
  <conditionalFormatting sqref="AE31">
    <cfRule type="cellIs" dxfId="2291" priority="1638" stopIfTrue="1" operator="equal">
      <formula>2</formula>
    </cfRule>
    <cfRule type="cellIs" dxfId="2290" priority="1639" stopIfTrue="1" operator="equal">
      <formula>1</formula>
    </cfRule>
  </conditionalFormatting>
  <conditionalFormatting sqref="AH31">
    <cfRule type="cellIs" dxfId="2289" priority="1637" stopIfTrue="1" operator="equal">
      <formula>26</formula>
    </cfRule>
  </conditionalFormatting>
  <conditionalFormatting sqref="AH31">
    <cfRule type="cellIs" dxfId="2288" priority="1636" stopIfTrue="1" operator="equal">
      <formula>99</formula>
    </cfRule>
  </conditionalFormatting>
  <conditionalFormatting sqref="AG31">
    <cfRule type="cellIs" dxfId="2287" priority="1634" stopIfTrue="1" operator="equal">
      <formula>2</formula>
    </cfRule>
    <cfRule type="cellIs" dxfId="2286" priority="1635" stopIfTrue="1" operator="equal">
      <formula>1</formula>
    </cfRule>
  </conditionalFormatting>
  <conditionalFormatting sqref="AG32:AH32">
    <cfRule type="cellIs" dxfId="2285" priority="1633" stopIfTrue="1" operator="equal">
      <formula>99</formula>
    </cfRule>
  </conditionalFormatting>
  <conditionalFormatting sqref="M32:N32">
    <cfRule type="cellIs" dxfId="2284" priority="1632" stopIfTrue="1" operator="equal">
      <formula>99</formula>
    </cfRule>
  </conditionalFormatting>
  <conditionalFormatting sqref="N32">
    <cfRule type="cellIs" dxfId="2283" priority="1631" stopIfTrue="1" operator="equal">
      <formula>26</formula>
    </cfRule>
  </conditionalFormatting>
  <conditionalFormatting sqref="N32">
    <cfRule type="cellIs" dxfId="2282" priority="1630" stopIfTrue="1" operator="equal">
      <formula>99</formula>
    </cfRule>
  </conditionalFormatting>
  <conditionalFormatting sqref="M32">
    <cfRule type="cellIs" dxfId="2281" priority="1628" stopIfTrue="1" operator="equal">
      <formula>2</formula>
    </cfRule>
    <cfRule type="cellIs" dxfId="2280" priority="1629" stopIfTrue="1" operator="equal">
      <formula>1</formula>
    </cfRule>
  </conditionalFormatting>
  <conditionalFormatting sqref="O32:P32">
    <cfRule type="cellIs" dxfId="2279" priority="1627" stopIfTrue="1" operator="equal">
      <formula>99</formula>
    </cfRule>
  </conditionalFormatting>
  <conditionalFormatting sqref="P32">
    <cfRule type="cellIs" dxfId="2278" priority="1626" stopIfTrue="1" operator="equal">
      <formula>26</formula>
    </cfRule>
  </conditionalFormatting>
  <conditionalFormatting sqref="P32">
    <cfRule type="cellIs" dxfId="2277" priority="1625" stopIfTrue="1" operator="equal">
      <formula>99</formula>
    </cfRule>
  </conditionalFormatting>
  <conditionalFormatting sqref="O32">
    <cfRule type="cellIs" dxfId="2276" priority="1623" stopIfTrue="1" operator="equal">
      <formula>2</formula>
    </cfRule>
    <cfRule type="cellIs" dxfId="2275" priority="1624" stopIfTrue="1" operator="equal">
      <formula>1</formula>
    </cfRule>
  </conditionalFormatting>
  <conditionalFormatting sqref="Q32:R32">
    <cfRule type="cellIs" dxfId="2274" priority="1622" stopIfTrue="1" operator="equal">
      <formula>99</formula>
    </cfRule>
  </conditionalFormatting>
  <conditionalFormatting sqref="R32">
    <cfRule type="cellIs" dxfId="2273" priority="1621" stopIfTrue="1" operator="equal">
      <formula>26</formula>
    </cfRule>
  </conditionalFormatting>
  <conditionalFormatting sqref="R32">
    <cfRule type="cellIs" dxfId="2272" priority="1620" stopIfTrue="1" operator="equal">
      <formula>99</formula>
    </cfRule>
  </conditionalFormatting>
  <conditionalFormatting sqref="Q32">
    <cfRule type="cellIs" dxfId="2271" priority="1618" stopIfTrue="1" operator="equal">
      <formula>2</formula>
    </cfRule>
    <cfRule type="cellIs" dxfId="2270" priority="1619" stopIfTrue="1" operator="equal">
      <formula>1</formula>
    </cfRule>
  </conditionalFormatting>
  <conditionalFormatting sqref="S32:T32">
    <cfRule type="cellIs" dxfId="2269" priority="1617" stopIfTrue="1" operator="equal">
      <formula>99</formula>
    </cfRule>
  </conditionalFormatting>
  <conditionalFormatting sqref="T32">
    <cfRule type="cellIs" dxfId="2268" priority="1616" stopIfTrue="1" operator="equal">
      <formula>26</formula>
    </cfRule>
  </conditionalFormatting>
  <conditionalFormatting sqref="T32">
    <cfRule type="cellIs" dxfId="2267" priority="1615" stopIfTrue="1" operator="equal">
      <formula>99</formula>
    </cfRule>
  </conditionalFormatting>
  <conditionalFormatting sqref="S32">
    <cfRule type="cellIs" dxfId="2266" priority="1613" stopIfTrue="1" operator="equal">
      <formula>2</formula>
    </cfRule>
    <cfRule type="cellIs" dxfId="2265" priority="1614" stopIfTrue="1" operator="equal">
      <formula>1</formula>
    </cfRule>
  </conditionalFormatting>
  <conditionalFormatting sqref="U32:V32">
    <cfRule type="cellIs" dxfId="2264" priority="1612" stopIfTrue="1" operator="equal">
      <formula>99</formula>
    </cfRule>
  </conditionalFormatting>
  <conditionalFormatting sqref="V32">
    <cfRule type="cellIs" dxfId="2263" priority="1611" stopIfTrue="1" operator="equal">
      <formula>26</formula>
    </cfRule>
  </conditionalFormatting>
  <conditionalFormatting sqref="V32">
    <cfRule type="cellIs" dxfId="2262" priority="1610" stopIfTrue="1" operator="equal">
      <formula>99</formula>
    </cfRule>
  </conditionalFormatting>
  <conditionalFormatting sqref="U32">
    <cfRule type="cellIs" dxfId="2261" priority="1608" stopIfTrue="1" operator="equal">
      <formula>2</formula>
    </cfRule>
    <cfRule type="cellIs" dxfId="2260" priority="1609" stopIfTrue="1" operator="equal">
      <formula>1</formula>
    </cfRule>
  </conditionalFormatting>
  <conditionalFormatting sqref="W32:X32">
    <cfRule type="cellIs" dxfId="2259" priority="1607" stopIfTrue="1" operator="equal">
      <formula>99</formula>
    </cfRule>
  </conditionalFormatting>
  <conditionalFormatting sqref="X32">
    <cfRule type="cellIs" dxfId="2258" priority="1606" stopIfTrue="1" operator="equal">
      <formula>26</formula>
    </cfRule>
  </conditionalFormatting>
  <conditionalFormatting sqref="X32">
    <cfRule type="cellIs" dxfId="2257" priority="1605" stopIfTrue="1" operator="equal">
      <formula>99</formula>
    </cfRule>
  </conditionalFormatting>
  <conditionalFormatting sqref="W32">
    <cfRule type="cellIs" dxfId="2256" priority="1603" stopIfTrue="1" operator="equal">
      <formula>2</formula>
    </cfRule>
    <cfRule type="cellIs" dxfId="2255" priority="1604" stopIfTrue="1" operator="equal">
      <formula>1</formula>
    </cfRule>
  </conditionalFormatting>
  <conditionalFormatting sqref="Y32:Z32">
    <cfRule type="cellIs" dxfId="2254" priority="1602" stopIfTrue="1" operator="equal">
      <formula>99</formula>
    </cfRule>
  </conditionalFormatting>
  <conditionalFormatting sqref="Z32">
    <cfRule type="cellIs" dxfId="2253" priority="1601" stopIfTrue="1" operator="equal">
      <formula>26</formula>
    </cfRule>
  </conditionalFormatting>
  <conditionalFormatting sqref="Z32">
    <cfRule type="cellIs" dxfId="2252" priority="1600" stopIfTrue="1" operator="equal">
      <formula>99</formula>
    </cfRule>
  </conditionalFormatting>
  <conditionalFormatting sqref="Y32">
    <cfRule type="cellIs" dxfId="2251" priority="1598" stopIfTrue="1" operator="equal">
      <formula>2</formula>
    </cfRule>
    <cfRule type="cellIs" dxfId="2250" priority="1599" stopIfTrue="1" operator="equal">
      <formula>1</formula>
    </cfRule>
  </conditionalFormatting>
  <conditionalFormatting sqref="AA32:AB32">
    <cfRule type="cellIs" dxfId="2249" priority="1597" stopIfTrue="1" operator="equal">
      <formula>99</formula>
    </cfRule>
  </conditionalFormatting>
  <conditionalFormatting sqref="AB32">
    <cfRule type="cellIs" dxfId="2248" priority="1596" stopIfTrue="1" operator="equal">
      <formula>26</formula>
    </cfRule>
  </conditionalFormatting>
  <conditionalFormatting sqref="AB32">
    <cfRule type="cellIs" dxfId="2247" priority="1595" stopIfTrue="1" operator="equal">
      <formula>99</formula>
    </cfRule>
  </conditionalFormatting>
  <conditionalFormatting sqref="AA32">
    <cfRule type="cellIs" dxfId="2246" priority="1593" stopIfTrue="1" operator="equal">
      <formula>2</formula>
    </cfRule>
    <cfRule type="cellIs" dxfId="2245" priority="1594" stopIfTrue="1" operator="equal">
      <formula>1</formula>
    </cfRule>
  </conditionalFormatting>
  <conditionalFormatting sqref="AC32:AD32">
    <cfRule type="cellIs" dxfId="2244" priority="1592" stopIfTrue="1" operator="equal">
      <formula>99</formula>
    </cfRule>
  </conditionalFormatting>
  <conditionalFormatting sqref="AD32">
    <cfRule type="cellIs" dxfId="2243" priority="1591" stopIfTrue="1" operator="equal">
      <formula>26</formula>
    </cfRule>
  </conditionalFormatting>
  <conditionalFormatting sqref="AD32">
    <cfRule type="cellIs" dxfId="2242" priority="1590" stopIfTrue="1" operator="equal">
      <formula>99</formula>
    </cfRule>
  </conditionalFormatting>
  <conditionalFormatting sqref="AC32">
    <cfRule type="cellIs" dxfId="2241" priority="1588" stopIfTrue="1" operator="equal">
      <formula>2</formula>
    </cfRule>
    <cfRule type="cellIs" dxfId="2240" priority="1589" stopIfTrue="1" operator="equal">
      <formula>1</formula>
    </cfRule>
  </conditionalFormatting>
  <conditionalFormatting sqref="AE32:AF32">
    <cfRule type="cellIs" dxfId="2239" priority="1587" stopIfTrue="1" operator="equal">
      <formula>99</formula>
    </cfRule>
  </conditionalFormatting>
  <conditionalFormatting sqref="AF32">
    <cfRule type="cellIs" dxfId="2238" priority="1586" stopIfTrue="1" operator="equal">
      <formula>26</formula>
    </cfRule>
  </conditionalFormatting>
  <conditionalFormatting sqref="AF32">
    <cfRule type="cellIs" dxfId="2237" priority="1585" stopIfTrue="1" operator="equal">
      <formula>99</formula>
    </cfRule>
  </conditionalFormatting>
  <conditionalFormatting sqref="AE32">
    <cfRule type="cellIs" dxfId="2236" priority="1583" stopIfTrue="1" operator="equal">
      <formula>2</formula>
    </cfRule>
    <cfRule type="cellIs" dxfId="2235" priority="1584" stopIfTrue="1" operator="equal">
      <formula>1</formula>
    </cfRule>
  </conditionalFormatting>
  <conditionalFormatting sqref="AH32">
    <cfRule type="cellIs" dxfId="2234" priority="1582" stopIfTrue="1" operator="equal">
      <formula>26</formula>
    </cfRule>
  </conditionalFormatting>
  <conditionalFormatting sqref="AH32">
    <cfRule type="cellIs" dxfId="2233" priority="1581" stopIfTrue="1" operator="equal">
      <formula>99</formula>
    </cfRule>
  </conditionalFormatting>
  <conditionalFormatting sqref="AG32">
    <cfRule type="cellIs" dxfId="2232" priority="1579" stopIfTrue="1" operator="equal">
      <formula>2</formula>
    </cfRule>
    <cfRule type="cellIs" dxfId="2231" priority="1580" stopIfTrue="1" operator="equal">
      <formula>1</formula>
    </cfRule>
  </conditionalFormatting>
  <conditionalFormatting sqref="AG33:AH33">
    <cfRule type="cellIs" dxfId="2230" priority="1578" stopIfTrue="1" operator="equal">
      <formula>99</formula>
    </cfRule>
  </conditionalFormatting>
  <conditionalFormatting sqref="M33:N33">
    <cfRule type="cellIs" dxfId="2229" priority="1577" stopIfTrue="1" operator="equal">
      <formula>99</formula>
    </cfRule>
  </conditionalFormatting>
  <conditionalFormatting sqref="N33">
    <cfRule type="cellIs" dxfId="2228" priority="1576" stopIfTrue="1" operator="equal">
      <formula>26</formula>
    </cfRule>
  </conditionalFormatting>
  <conditionalFormatting sqref="N33">
    <cfRule type="cellIs" dxfId="2227" priority="1575" stopIfTrue="1" operator="equal">
      <formula>99</formula>
    </cfRule>
  </conditionalFormatting>
  <conditionalFormatting sqref="M33">
    <cfRule type="cellIs" dxfId="2226" priority="1573" stopIfTrue="1" operator="equal">
      <formula>2</formula>
    </cfRule>
    <cfRule type="cellIs" dxfId="2225" priority="1574" stopIfTrue="1" operator="equal">
      <formula>1</formula>
    </cfRule>
  </conditionalFormatting>
  <conditionalFormatting sqref="O33:P33">
    <cfRule type="cellIs" dxfId="2224" priority="1572" stopIfTrue="1" operator="equal">
      <formula>99</formula>
    </cfRule>
  </conditionalFormatting>
  <conditionalFormatting sqref="P33">
    <cfRule type="cellIs" dxfId="2223" priority="1571" stopIfTrue="1" operator="equal">
      <formula>26</formula>
    </cfRule>
  </conditionalFormatting>
  <conditionalFormatting sqref="P33">
    <cfRule type="cellIs" dxfId="2222" priority="1570" stopIfTrue="1" operator="equal">
      <formula>99</formula>
    </cfRule>
  </conditionalFormatting>
  <conditionalFormatting sqref="O33">
    <cfRule type="cellIs" dxfId="2221" priority="1568" stopIfTrue="1" operator="equal">
      <formula>2</formula>
    </cfRule>
    <cfRule type="cellIs" dxfId="2220" priority="1569" stopIfTrue="1" operator="equal">
      <formula>1</formula>
    </cfRule>
  </conditionalFormatting>
  <conditionalFormatting sqref="Q33:R33">
    <cfRule type="cellIs" dxfId="2219" priority="1567" stopIfTrue="1" operator="equal">
      <formula>99</formula>
    </cfRule>
  </conditionalFormatting>
  <conditionalFormatting sqref="R33">
    <cfRule type="cellIs" dxfId="2218" priority="1566" stopIfTrue="1" operator="equal">
      <formula>26</formula>
    </cfRule>
  </conditionalFormatting>
  <conditionalFormatting sqref="R33">
    <cfRule type="cellIs" dxfId="2217" priority="1565" stopIfTrue="1" operator="equal">
      <formula>99</formula>
    </cfRule>
  </conditionalFormatting>
  <conditionalFormatting sqref="Q33">
    <cfRule type="cellIs" dxfId="2216" priority="1563" stopIfTrue="1" operator="equal">
      <formula>2</formula>
    </cfRule>
    <cfRule type="cellIs" dxfId="2215" priority="1564" stopIfTrue="1" operator="equal">
      <formula>1</formula>
    </cfRule>
  </conditionalFormatting>
  <conditionalFormatting sqref="S33:T33">
    <cfRule type="cellIs" dxfId="2214" priority="1562" stopIfTrue="1" operator="equal">
      <formula>99</formula>
    </cfRule>
  </conditionalFormatting>
  <conditionalFormatting sqref="T33">
    <cfRule type="cellIs" dxfId="2213" priority="1561" stopIfTrue="1" operator="equal">
      <formula>26</formula>
    </cfRule>
  </conditionalFormatting>
  <conditionalFormatting sqref="T33">
    <cfRule type="cellIs" dxfId="2212" priority="1560" stopIfTrue="1" operator="equal">
      <formula>99</formula>
    </cfRule>
  </conditionalFormatting>
  <conditionalFormatting sqref="S33">
    <cfRule type="cellIs" dxfId="2211" priority="1558" stopIfTrue="1" operator="equal">
      <formula>2</formula>
    </cfRule>
    <cfRule type="cellIs" dxfId="2210" priority="1559" stopIfTrue="1" operator="equal">
      <formula>1</formula>
    </cfRule>
  </conditionalFormatting>
  <conditionalFormatting sqref="U33:V33">
    <cfRule type="cellIs" dxfId="2209" priority="1557" stopIfTrue="1" operator="equal">
      <formula>99</formula>
    </cfRule>
  </conditionalFormatting>
  <conditionalFormatting sqref="V33">
    <cfRule type="cellIs" dxfId="2208" priority="1556" stopIfTrue="1" operator="equal">
      <formula>26</formula>
    </cfRule>
  </conditionalFormatting>
  <conditionalFormatting sqref="V33">
    <cfRule type="cellIs" dxfId="2207" priority="1555" stopIfTrue="1" operator="equal">
      <formula>99</formula>
    </cfRule>
  </conditionalFormatting>
  <conditionalFormatting sqref="U33">
    <cfRule type="cellIs" dxfId="2206" priority="1553" stopIfTrue="1" operator="equal">
      <formula>2</formula>
    </cfRule>
    <cfRule type="cellIs" dxfId="2205" priority="1554" stopIfTrue="1" operator="equal">
      <formula>1</formula>
    </cfRule>
  </conditionalFormatting>
  <conditionalFormatting sqref="W33:X33">
    <cfRule type="cellIs" dxfId="2204" priority="1552" stopIfTrue="1" operator="equal">
      <formula>99</formula>
    </cfRule>
  </conditionalFormatting>
  <conditionalFormatting sqref="X33">
    <cfRule type="cellIs" dxfId="2203" priority="1551" stopIfTrue="1" operator="equal">
      <formula>26</formula>
    </cfRule>
  </conditionalFormatting>
  <conditionalFormatting sqref="X33">
    <cfRule type="cellIs" dxfId="2202" priority="1550" stopIfTrue="1" operator="equal">
      <formula>99</formula>
    </cfRule>
  </conditionalFormatting>
  <conditionalFormatting sqref="W33">
    <cfRule type="cellIs" dxfId="2201" priority="1548" stopIfTrue="1" operator="equal">
      <formula>2</formula>
    </cfRule>
    <cfRule type="cellIs" dxfId="2200" priority="1549" stopIfTrue="1" operator="equal">
      <formula>1</formula>
    </cfRule>
  </conditionalFormatting>
  <conditionalFormatting sqref="Y33:Z33">
    <cfRule type="cellIs" dxfId="2199" priority="1547" stopIfTrue="1" operator="equal">
      <formula>99</formula>
    </cfRule>
  </conditionalFormatting>
  <conditionalFormatting sqref="Z33">
    <cfRule type="cellIs" dxfId="2198" priority="1546" stopIfTrue="1" operator="equal">
      <formula>26</formula>
    </cfRule>
  </conditionalFormatting>
  <conditionalFormatting sqref="Z33">
    <cfRule type="cellIs" dxfId="2197" priority="1545" stopIfTrue="1" operator="equal">
      <formula>99</formula>
    </cfRule>
  </conditionalFormatting>
  <conditionalFormatting sqref="Y33">
    <cfRule type="cellIs" dxfId="2196" priority="1543" stopIfTrue="1" operator="equal">
      <formula>2</formula>
    </cfRule>
    <cfRule type="cellIs" dxfId="2195" priority="1544" stopIfTrue="1" operator="equal">
      <formula>1</formula>
    </cfRule>
  </conditionalFormatting>
  <conditionalFormatting sqref="AA33:AB33">
    <cfRule type="cellIs" dxfId="2194" priority="1542" stopIfTrue="1" operator="equal">
      <formula>99</formula>
    </cfRule>
  </conditionalFormatting>
  <conditionalFormatting sqref="AB33">
    <cfRule type="cellIs" dxfId="2193" priority="1541" stopIfTrue="1" operator="equal">
      <formula>26</formula>
    </cfRule>
  </conditionalFormatting>
  <conditionalFormatting sqref="AB33">
    <cfRule type="cellIs" dxfId="2192" priority="1540" stopIfTrue="1" operator="equal">
      <formula>99</formula>
    </cfRule>
  </conditionalFormatting>
  <conditionalFormatting sqref="AA33">
    <cfRule type="cellIs" dxfId="2191" priority="1538" stopIfTrue="1" operator="equal">
      <formula>2</formula>
    </cfRule>
    <cfRule type="cellIs" dxfId="2190" priority="1539" stopIfTrue="1" operator="equal">
      <formula>1</formula>
    </cfRule>
  </conditionalFormatting>
  <conditionalFormatting sqref="AC33:AD33">
    <cfRule type="cellIs" dxfId="2189" priority="1537" stopIfTrue="1" operator="equal">
      <formula>99</formula>
    </cfRule>
  </conditionalFormatting>
  <conditionalFormatting sqref="AD33">
    <cfRule type="cellIs" dxfId="2188" priority="1536" stopIfTrue="1" operator="equal">
      <formula>26</formula>
    </cfRule>
  </conditionalFormatting>
  <conditionalFormatting sqref="AD33">
    <cfRule type="cellIs" dxfId="2187" priority="1535" stopIfTrue="1" operator="equal">
      <formula>99</formula>
    </cfRule>
  </conditionalFormatting>
  <conditionalFormatting sqref="AC33">
    <cfRule type="cellIs" dxfId="2186" priority="1533" stopIfTrue="1" operator="equal">
      <formula>2</formula>
    </cfRule>
    <cfRule type="cellIs" dxfId="2185" priority="1534" stopIfTrue="1" operator="equal">
      <formula>1</formula>
    </cfRule>
  </conditionalFormatting>
  <conditionalFormatting sqref="AE33:AF33">
    <cfRule type="cellIs" dxfId="2184" priority="1532" stopIfTrue="1" operator="equal">
      <formula>99</formula>
    </cfRule>
  </conditionalFormatting>
  <conditionalFormatting sqref="AF33">
    <cfRule type="cellIs" dxfId="2183" priority="1531" stopIfTrue="1" operator="equal">
      <formula>26</formula>
    </cfRule>
  </conditionalFormatting>
  <conditionalFormatting sqref="AF33">
    <cfRule type="cellIs" dxfId="2182" priority="1530" stopIfTrue="1" operator="equal">
      <formula>99</formula>
    </cfRule>
  </conditionalFormatting>
  <conditionalFormatting sqref="AE33">
    <cfRule type="cellIs" dxfId="2181" priority="1528" stopIfTrue="1" operator="equal">
      <formula>2</formula>
    </cfRule>
    <cfRule type="cellIs" dxfId="2180" priority="1529" stopIfTrue="1" operator="equal">
      <formula>1</formula>
    </cfRule>
  </conditionalFormatting>
  <conditionalFormatting sqref="AH33">
    <cfRule type="cellIs" dxfId="2179" priority="1527" stopIfTrue="1" operator="equal">
      <formula>26</formula>
    </cfRule>
  </conditionalFormatting>
  <conditionalFormatting sqref="AH33">
    <cfRule type="cellIs" dxfId="2178" priority="1526" stopIfTrue="1" operator="equal">
      <formula>99</formula>
    </cfRule>
  </conditionalFormatting>
  <conditionalFormatting sqref="AG33">
    <cfRule type="cellIs" dxfId="2177" priority="1524" stopIfTrue="1" operator="equal">
      <formula>2</formula>
    </cfRule>
    <cfRule type="cellIs" dxfId="2176" priority="1525" stopIfTrue="1" operator="equal">
      <formula>1</formula>
    </cfRule>
  </conditionalFormatting>
  <conditionalFormatting sqref="AG34:AH34">
    <cfRule type="cellIs" dxfId="2175" priority="1523" stopIfTrue="1" operator="equal">
      <formula>99</formula>
    </cfRule>
  </conditionalFormatting>
  <conditionalFormatting sqref="M34:N34">
    <cfRule type="cellIs" dxfId="2174" priority="1522" stopIfTrue="1" operator="equal">
      <formula>99</formula>
    </cfRule>
  </conditionalFormatting>
  <conditionalFormatting sqref="N34">
    <cfRule type="cellIs" dxfId="2173" priority="1521" stopIfTrue="1" operator="equal">
      <formula>26</formula>
    </cfRule>
  </conditionalFormatting>
  <conditionalFormatting sqref="N34">
    <cfRule type="cellIs" dxfId="2172" priority="1520" stopIfTrue="1" operator="equal">
      <formula>99</formula>
    </cfRule>
  </conditionalFormatting>
  <conditionalFormatting sqref="M34">
    <cfRule type="cellIs" dxfId="2171" priority="1518" stopIfTrue="1" operator="equal">
      <formula>2</formula>
    </cfRule>
    <cfRule type="cellIs" dxfId="2170" priority="1519" stopIfTrue="1" operator="equal">
      <formula>1</formula>
    </cfRule>
  </conditionalFormatting>
  <conditionalFormatting sqref="O34:P34">
    <cfRule type="cellIs" dxfId="2169" priority="1517" stopIfTrue="1" operator="equal">
      <formula>99</formula>
    </cfRule>
  </conditionalFormatting>
  <conditionalFormatting sqref="P34">
    <cfRule type="cellIs" dxfId="2168" priority="1516" stopIfTrue="1" operator="equal">
      <formula>26</formula>
    </cfRule>
  </conditionalFormatting>
  <conditionalFormatting sqref="P34">
    <cfRule type="cellIs" dxfId="2167" priority="1515" stopIfTrue="1" operator="equal">
      <formula>99</formula>
    </cfRule>
  </conditionalFormatting>
  <conditionalFormatting sqref="O34">
    <cfRule type="cellIs" dxfId="2166" priority="1513" stopIfTrue="1" operator="equal">
      <formula>2</formula>
    </cfRule>
    <cfRule type="cellIs" dxfId="2165" priority="1514" stopIfTrue="1" operator="equal">
      <formula>1</formula>
    </cfRule>
  </conditionalFormatting>
  <conditionalFormatting sqref="Q34:R34">
    <cfRule type="cellIs" dxfId="2164" priority="1512" stopIfTrue="1" operator="equal">
      <formula>99</formula>
    </cfRule>
  </conditionalFormatting>
  <conditionalFormatting sqref="R34">
    <cfRule type="cellIs" dxfId="2163" priority="1511" stopIfTrue="1" operator="equal">
      <formula>26</formula>
    </cfRule>
  </conditionalFormatting>
  <conditionalFormatting sqref="R34">
    <cfRule type="cellIs" dxfId="2162" priority="1510" stopIfTrue="1" operator="equal">
      <formula>99</formula>
    </cfRule>
  </conditionalFormatting>
  <conditionalFormatting sqref="Q34">
    <cfRule type="cellIs" dxfId="2161" priority="1508" stopIfTrue="1" operator="equal">
      <formula>2</formula>
    </cfRule>
    <cfRule type="cellIs" dxfId="2160" priority="1509" stopIfTrue="1" operator="equal">
      <formula>1</formula>
    </cfRule>
  </conditionalFormatting>
  <conditionalFormatting sqref="S34:T34">
    <cfRule type="cellIs" dxfId="2159" priority="1507" stopIfTrue="1" operator="equal">
      <formula>99</formula>
    </cfRule>
  </conditionalFormatting>
  <conditionalFormatting sqref="T34">
    <cfRule type="cellIs" dxfId="2158" priority="1506" stopIfTrue="1" operator="equal">
      <formula>26</formula>
    </cfRule>
  </conditionalFormatting>
  <conditionalFormatting sqref="T34">
    <cfRule type="cellIs" dxfId="2157" priority="1505" stopIfTrue="1" operator="equal">
      <formula>99</formula>
    </cfRule>
  </conditionalFormatting>
  <conditionalFormatting sqref="S34">
    <cfRule type="cellIs" dxfId="2156" priority="1503" stopIfTrue="1" operator="equal">
      <formula>2</formula>
    </cfRule>
    <cfRule type="cellIs" dxfId="2155" priority="1504" stopIfTrue="1" operator="equal">
      <formula>1</formula>
    </cfRule>
  </conditionalFormatting>
  <conditionalFormatting sqref="U34:V34">
    <cfRule type="cellIs" dxfId="2154" priority="1502" stopIfTrue="1" operator="equal">
      <formula>99</formula>
    </cfRule>
  </conditionalFormatting>
  <conditionalFormatting sqref="V34">
    <cfRule type="cellIs" dxfId="2153" priority="1501" stopIfTrue="1" operator="equal">
      <formula>26</formula>
    </cfRule>
  </conditionalFormatting>
  <conditionalFormatting sqref="V34">
    <cfRule type="cellIs" dxfId="2152" priority="1500" stopIfTrue="1" operator="equal">
      <formula>99</formula>
    </cfRule>
  </conditionalFormatting>
  <conditionalFormatting sqref="U34">
    <cfRule type="cellIs" dxfId="2151" priority="1498" stopIfTrue="1" operator="equal">
      <formula>2</formula>
    </cfRule>
    <cfRule type="cellIs" dxfId="2150" priority="1499" stopIfTrue="1" operator="equal">
      <formula>1</formula>
    </cfRule>
  </conditionalFormatting>
  <conditionalFormatting sqref="W34:X34">
    <cfRule type="cellIs" dxfId="2149" priority="1497" stopIfTrue="1" operator="equal">
      <formula>99</formula>
    </cfRule>
  </conditionalFormatting>
  <conditionalFormatting sqref="X34">
    <cfRule type="cellIs" dxfId="2148" priority="1496" stopIfTrue="1" operator="equal">
      <formula>26</formula>
    </cfRule>
  </conditionalFormatting>
  <conditionalFormatting sqref="X34">
    <cfRule type="cellIs" dxfId="2147" priority="1495" stopIfTrue="1" operator="equal">
      <formula>99</formula>
    </cfRule>
  </conditionalFormatting>
  <conditionalFormatting sqref="W34">
    <cfRule type="cellIs" dxfId="2146" priority="1493" stopIfTrue="1" operator="equal">
      <formula>2</formula>
    </cfRule>
    <cfRule type="cellIs" dxfId="2145" priority="1494" stopIfTrue="1" operator="equal">
      <formula>1</formula>
    </cfRule>
  </conditionalFormatting>
  <conditionalFormatting sqref="Y34:Z34">
    <cfRule type="cellIs" dxfId="2144" priority="1492" stopIfTrue="1" operator="equal">
      <formula>99</formula>
    </cfRule>
  </conditionalFormatting>
  <conditionalFormatting sqref="Z34">
    <cfRule type="cellIs" dxfId="2143" priority="1491" stopIfTrue="1" operator="equal">
      <formula>26</formula>
    </cfRule>
  </conditionalFormatting>
  <conditionalFormatting sqref="Z34">
    <cfRule type="cellIs" dxfId="2142" priority="1490" stopIfTrue="1" operator="equal">
      <formula>99</formula>
    </cfRule>
  </conditionalFormatting>
  <conditionalFormatting sqref="Y34">
    <cfRule type="cellIs" dxfId="2141" priority="1488" stopIfTrue="1" operator="equal">
      <formula>2</formula>
    </cfRule>
    <cfRule type="cellIs" dxfId="2140" priority="1489" stopIfTrue="1" operator="equal">
      <formula>1</formula>
    </cfRule>
  </conditionalFormatting>
  <conditionalFormatting sqref="AA34:AB34">
    <cfRule type="cellIs" dxfId="2139" priority="1487" stopIfTrue="1" operator="equal">
      <formula>99</formula>
    </cfRule>
  </conditionalFormatting>
  <conditionalFormatting sqref="AB34">
    <cfRule type="cellIs" dxfId="2138" priority="1486" stopIfTrue="1" operator="equal">
      <formula>26</formula>
    </cfRule>
  </conditionalFormatting>
  <conditionalFormatting sqref="AB34">
    <cfRule type="cellIs" dxfId="2137" priority="1485" stopIfTrue="1" operator="equal">
      <formula>99</formula>
    </cfRule>
  </conditionalFormatting>
  <conditionalFormatting sqref="AA34">
    <cfRule type="cellIs" dxfId="2136" priority="1483" stopIfTrue="1" operator="equal">
      <formula>2</formula>
    </cfRule>
    <cfRule type="cellIs" dxfId="2135" priority="1484" stopIfTrue="1" operator="equal">
      <formula>1</formula>
    </cfRule>
  </conditionalFormatting>
  <conditionalFormatting sqref="AC34:AD34">
    <cfRule type="cellIs" dxfId="2134" priority="1482" stopIfTrue="1" operator="equal">
      <formula>99</formula>
    </cfRule>
  </conditionalFormatting>
  <conditionalFormatting sqref="AD34">
    <cfRule type="cellIs" dxfId="2133" priority="1481" stopIfTrue="1" operator="equal">
      <formula>26</formula>
    </cfRule>
  </conditionalFormatting>
  <conditionalFormatting sqref="AD34">
    <cfRule type="cellIs" dxfId="2132" priority="1480" stopIfTrue="1" operator="equal">
      <formula>99</formula>
    </cfRule>
  </conditionalFormatting>
  <conditionalFormatting sqref="AC34">
    <cfRule type="cellIs" dxfId="2131" priority="1478" stopIfTrue="1" operator="equal">
      <formula>2</formula>
    </cfRule>
    <cfRule type="cellIs" dxfId="2130" priority="1479" stopIfTrue="1" operator="equal">
      <formula>1</formula>
    </cfRule>
  </conditionalFormatting>
  <conditionalFormatting sqref="AE34:AF34">
    <cfRule type="cellIs" dxfId="2129" priority="1477" stopIfTrue="1" operator="equal">
      <formula>99</formula>
    </cfRule>
  </conditionalFormatting>
  <conditionalFormatting sqref="AF34">
    <cfRule type="cellIs" dxfId="2128" priority="1476" stopIfTrue="1" operator="equal">
      <formula>26</formula>
    </cfRule>
  </conditionalFormatting>
  <conditionalFormatting sqref="AF34">
    <cfRule type="cellIs" dxfId="2127" priority="1475" stopIfTrue="1" operator="equal">
      <formula>99</formula>
    </cfRule>
  </conditionalFormatting>
  <conditionalFormatting sqref="AE34">
    <cfRule type="cellIs" dxfId="2126" priority="1473" stopIfTrue="1" operator="equal">
      <formula>2</formula>
    </cfRule>
    <cfRule type="cellIs" dxfId="2125" priority="1474" stopIfTrue="1" operator="equal">
      <formula>1</formula>
    </cfRule>
  </conditionalFormatting>
  <conditionalFormatting sqref="AH34">
    <cfRule type="cellIs" dxfId="2124" priority="1472" stopIfTrue="1" operator="equal">
      <formula>26</formula>
    </cfRule>
  </conditionalFormatting>
  <conditionalFormatting sqref="AH34">
    <cfRule type="cellIs" dxfId="2123" priority="1471" stopIfTrue="1" operator="equal">
      <formula>99</formula>
    </cfRule>
  </conditionalFormatting>
  <conditionalFormatting sqref="AG34">
    <cfRule type="cellIs" dxfId="2122" priority="1469" stopIfTrue="1" operator="equal">
      <formula>2</formula>
    </cfRule>
    <cfRule type="cellIs" dxfId="2121" priority="1470" stopIfTrue="1" operator="equal">
      <formula>1</formula>
    </cfRule>
  </conditionalFormatting>
  <conditionalFormatting sqref="AG35:AH35">
    <cfRule type="cellIs" dxfId="2120" priority="1468" stopIfTrue="1" operator="equal">
      <formula>99</formula>
    </cfRule>
  </conditionalFormatting>
  <conditionalFormatting sqref="M35:N35">
    <cfRule type="cellIs" dxfId="2119" priority="1467" stopIfTrue="1" operator="equal">
      <formula>99</formula>
    </cfRule>
  </conditionalFormatting>
  <conditionalFormatting sqref="N35">
    <cfRule type="cellIs" dxfId="2118" priority="1466" stopIfTrue="1" operator="equal">
      <formula>26</formula>
    </cfRule>
  </conditionalFormatting>
  <conditionalFormatting sqref="N35">
    <cfRule type="cellIs" dxfId="2117" priority="1465" stopIfTrue="1" operator="equal">
      <formula>99</formula>
    </cfRule>
  </conditionalFormatting>
  <conditionalFormatting sqref="M35">
    <cfRule type="cellIs" dxfId="2116" priority="1463" stopIfTrue="1" operator="equal">
      <formula>2</formula>
    </cfRule>
    <cfRule type="cellIs" dxfId="2115" priority="1464" stopIfTrue="1" operator="equal">
      <formula>1</formula>
    </cfRule>
  </conditionalFormatting>
  <conditionalFormatting sqref="O35:P35">
    <cfRule type="cellIs" dxfId="2114" priority="1462" stopIfTrue="1" operator="equal">
      <formula>99</formula>
    </cfRule>
  </conditionalFormatting>
  <conditionalFormatting sqref="P35">
    <cfRule type="cellIs" dxfId="2113" priority="1461" stopIfTrue="1" operator="equal">
      <formula>26</formula>
    </cfRule>
  </conditionalFormatting>
  <conditionalFormatting sqref="P35">
    <cfRule type="cellIs" dxfId="2112" priority="1460" stopIfTrue="1" operator="equal">
      <formula>99</formula>
    </cfRule>
  </conditionalFormatting>
  <conditionalFormatting sqref="O35">
    <cfRule type="cellIs" dxfId="2111" priority="1458" stopIfTrue="1" operator="equal">
      <formula>2</formula>
    </cfRule>
    <cfRule type="cellIs" dxfId="2110" priority="1459" stopIfTrue="1" operator="equal">
      <formula>1</formula>
    </cfRule>
  </conditionalFormatting>
  <conditionalFormatting sqref="Q35:R35">
    <cfRule type="cellIs" dxfId="2109" priority="1457" stopIfTrue="1" operator="equal">
      <formula>99</formula>
    </cfRule>
  </conditionalFormatting>
  <conditionalFormatting sqref="R35">
    <cfRule type="cellIs" dxfId="2108" priority="1456" stopIfTrue="1" operator="equal">
      <formula>26</formula>
    </cfRule>
  </conditionalFormatting>
  <conditionalFormatting sqref="R35">
    <cfRule type="cellIs" dxfId="2107" priority="1455" stopIfTrue="1" operator="equal">
      <formula>99</formula>
    </cfRule>
  </conditionalFormatting>
  <conditionalFormatting sqref="Q35">
    <cfRule type="cellIs" dxfId="2106" priority="1453" stopIfTrue="1" operator="equal">
      <formula>2</formula>
    </cfRule>
    <cfRule type="cellIs" dxfId="2105" priority="1454" stopIfTrue="1" operator="equal">
      <formula>1</formula>
    </cfRule>
  </conditionalFormatting>
  <conditionalFormatting sqref="S35:T35">
    <cfRule type="cellIs" dxfId="2104" priority="1452" stopIfTrue="1" operator="equal">
      <formula>99</formula>
    </cfRule>
  </conditionalFormatting>
  <conditionalFormatting sqref="T35">
    <cfRule type="cellIs" dxfId="2103" priority="1451" stopIfTrue="1" operator="equal">
      <formula>26</formula>
    </cfRule>
  </conditionalFormatting>
  <conditionalFormatting sqref="T35">
    <cfRule type="cellIs" dxfId="2102" priority="1450" stopIfTrue="1" operator="equal">
      <formula>99</formula>
    </cfRule>
  </conditionalFormatting>
  <conditionalFormatting sqref="S35">
    <cfRule type="cellIs" dxfId="2101" priority="1448" stopIfTrue="1" operator="equal">
      <formula>2</formula>
    </cfRule>
    <cfRule type="cellIs" dxfId="2100" priority="1449" stopIfTrue="1" operator="equal">
      <formula>1</formula>
    </cfRule>
  </conditionalFormatting>
  <conditionalFormatting sqref="U35:V35">
    <cfRule type="cellIs" dxfId="2099" priority="1447" stopIfTrue="1" operator="equal">
      <formula>99</formula>
    </cfRule>
  </conditionalFormatting>
  <conditionalFormatting sqref="V35">
    <cfRule type="cellIs" dxfId="2098" priority="1446" stopIfTrue="1" operator="equal">
      <formula>26</formula>
    </cfRule>
  </conditionalFormatting>
  <conditionalFormatting sqref="V35">
    <cfRule type="cellIs" dxfId="2097" priority="1445" stopIfTrue="1" operator="equal">
      <formula>99</formula>
    </cfRule>
  </conditionalFormatting>
  <conditionalFormatting sqref="U35">
    <cfRule type="cellIs" dxfId="2096" priority="1443" stopIfTrue="1" operator="equal">
      <formula>2</formula>
    </cfRule>
    <cfRule type="cellIs" dxfId="2095" priority="1444" stopIfTrue="1" operator="equal">
      <formula>1</formula>
    </cfRule>
  </conditionalFormatting>
  <conditionalFormatting sqref="W35:X35">
    <cfRule type="cellIs" dxfId="2094" priority="1442" stopIfTrue="1" operator="equal">
      <formula>99</formula>
    </cfRule>
  </conditionalFormatting>
  <conditionalFormatting sqref="X35">
    <cfRule type="cellIs" dxfId="2093" priority="1441" stopIfTrue="1" operator="equal">
      <formula>26</formula>
    </cfRule>
  </conditionalFormatting>
  <conditionalFormatting sqref="X35">
    <cfRule type="cellIs" dxfId="2092" priority="1440" stopIfTrue="1" operator="equal">
      <formula>99</formula>
    </cfRule>
  </conditionalFormatting>
  <conditionalFormatting sqref="W35">
    <cfRule type="cellIs" dxfId="2091" priority="1438" stopIfTrue="1" operator="equal">
      <formula>2</formula>
    </cfRule>
    <cfRule type="cellIs" dxfId="2090" priority="1439" stopIfTrue="1" operator="equal">
      <formula>1</formula>
    </cfRule>
  </conditionalFormatting>
  <conditionalFormatting sqref="Y35:Z35">
    <cfRule type="cellIs" dxfId="2089" priority="1437" stopIfTrue="1" operator="equal">
      <formula>99</formula>
    </cfRule>
  </conditionalFormatting>
  <conditionalFormatting sqref="Z35">
    <cfRule type="cellIs" dxfId="2088" priority="1436" stopIfTrue="1" operator="equal">
      <formula>26</formula>
    </cfRule>
  </conditionalFormatting>
  <conditionalFormatting sqref="Z35">
    <cfRule type="cellIs" dxfId="2087" priority="1435" stopIfTrue="1" operator="equal">
      <formula>99</formula>
    </cfRule>
  </conditionalFormatting>
  <conditionalFormatting sqref="Y35">
    <cfRule type="cellIs" dxfId="2086" priority="1433" stopIfTrue="1" operator="equal">
      <formula>2</formula>
    </cfRule>
    <cfRule type="cellIs" dxfId="2085" priority="1434" stopIfTrue="1" operator="equal">
      <formula>1</formula>
    </cfRule>
  </conditionalFormatting>
  <conditionalFormatting sqref="AA35:AB35">
    <cfRule type="cellIs" dxfId="2084" priority="1432" stopIfTrue="1" operator="equal">
      <formula>99</formula>
    </cfRule>
  </conditionalFormatting>
  <conditionalFormatting sqref="AB35">
    <cfRule type="cellIs" dxfId="2083" priority="1431" stopIfTrue="1" operator="equal">
      <formula>26</formula>
    </cfRule>
  </conditionalFormatting>
  <conditionalFormatting sqref="AB35">
    <cfRule type="cellIs" dxfId="2082" priority="1430" stopIfTrue="1" operator="equal">
      <formula>99</formula>
    </cfRule>
  </conditionalFormatting>
  <conditionalFormatting sqref="AA35">
    <cfRule type="cellIs" dxfId="2081" priority="1428" stopIfTrue="1" operator="equal">
      <formula>2</formula>
    </cfRule>
    <cfRule type="cellIs" dxfId="2080" priority="1429" stopIfTrue="1" operator="equal">
      <formula>1</formula>
    </cfRule>
  </conditionalFormatting>
  <conditionalFormatting sqref="AC35:AD35">
    <cfRule type="cellIs" dxfId="2079" priority="1427" stopIfTrue="1" operator="equal">
      <formula>99</formula>
    </cfRule>
  </conditionalFormatting>
  <conditionalFormatting sqref="AD35">
    <cfRule type="cellIs" dxfId="2078" priority="1426" stopIfTrue="1" operator="equal">
      <formula>26</formula>
    </cfRule>
  </conditionalFormatting>
  <conditionalFormatting sqref="AD35">
    <cfRule type="cellIs" dxfId="2077" priority="1425" stopIfTrue="1" operator="equal">
      <formula>99</formula>
    </cfRule>
  </conditionalFormatting>
  <conditionalFormatting sqref="AC35">
    <cfRule type="cellIs" dxfId="2076" priority="1423" stopIfTrue="1" operator="equal">
      <formula>2</formula>
    </cfRule>
    <cfRule type="cellIs" dxfId="2075" priority="1424" stopIfTrue="1" operator="equal">
      <formula>1</formula>
    </cfRule>
  </conditionalFormatting>
  <conditionalFormatting sqref="AE35:AF35">
    <cfRule type="cellIs" dxfId="2074" priority="1422" stopIfTrue="1" operator="equal">
      <formula>99</formula>
    </cfRule>
  </conditionalFormatting>
  <conditionalFormatting sqref="AF35">
    <cfRule type="cellIs" dxfId="2073" priority="1421" stopIfTrue="1" operator="equal">
      <formula>26</formula>
    </cfRule>
  </conditionalFormatting>
  <conditionalFormatting sqref="AF35">
    <cfRule type="cellIs" dxfId="2072" priority="1420" stopIfTrue="1" operator="equal">
      <formula>99</formula>
    </cfRule>
  </conditionalFormatting>
  <conditionalFormatting sqref="AE35">
    <cfRule type="cellIs" dxfId="2071" priority="1418" stopIfTrue="1" operator="equal">
      <formula>2</formula>
    </cfRule>
    <cfRule type="cellIs" dxfId="2070" priority="1419" stopIfTrue="1" operator="equal">
      <formula>1</formula>
    </cfRule>
  </conditionalFormatting>
  <conditionalFormatting sqref="AH35">
    <cfRule type="cellIs" dxfId="2069" priority="1417" stopIfTrue="1" operator="equal">
      <formula>26</formula>
    </cfRule>
  </conditionalFormatting>
  <conditionalFormatting sqref="AH35">
    <cfRule type="cellIs" dxfId="2068" priority="1416" stopIfTrue="1" operator="equal">
      <formula>99</formula>
    </cfRule>
  </conditionalFormatting>
  <conditionalFormatting sqref="AG35">
    <cfRule type="cellIs" dxfId="2067" priority="1414" stopIfTrue="1" operator="equal">
      <formula>2</formula>
    </cfRule>
    <cfRule type="cellIs" dxfId="2066" priority="1415" stopIfTrue="1" operator="equal">
      <formula>1</formula>
    </cfRule>
  </conditionalFormatting>
  <conditionalFormatting sqref="AG36:AH36">
    <cfRule type="cellIs" dxfId="2065" priority="1413" stopIfTrue="1" operator="equal">
      <formula>99</formula>
    </cfRule>
  </conditionalFormatting>
  <conditionalFormatting sqref="M36:N36">
    <cfRule type="cellIs" dxfId="2064" priority="1412" stopIfTrue="1" operator="equal">
      <formula>99</formula>
    </cfRule>
  </conditionalFormatting>
  <conditionalFormatting sqref="N36">
    <cfRule type="cellIs" dxfId="2063" priority="1411" stopIfTrue="1" operator="equal">
      <formula>26</formula>
    </cfRule>
  </conditionalFormatting>
  <conditionalFormatting sqref="N36">
    <cfRule type="cellIs" dxfId="2062" priority="1410" stopIfTrue="1" operator="equal">
      <formula>99</formula>
    </cfRule>
  </conditionalFormatting>
  <conditionalFormatting sqref="M36">
    <cfRule type="cellIs" dxfId="2061" priority="1408" stopIfTrue="1" operator="equal">
      <formula>2</formula>
    </cfRule>
    <cfRule type="cellIs" dxfId="2060" priority="1409" stopIfTrue="1" operator="equal">
      <formula>1</formula>
    </cfRule>
  </conditionalFormatting>
  <conditionalFormatting sqref="O36:P36">
    <cfRule type="cellIs" dxfId="2059" priority="1407" stopIfTrue="1" operator="equal">
      <formula>99</formula>
    </cfRule>
  </conditionalFormatting>
  <conditionalFormatting sqref="P36">
    <cfRule type="cellIs" dxfId="2058" priority="1406" stopIfTrue="1" operator="equal">
      <formula>26</formula>
    </cfRule>
  </conditionalFormatting>
  <conditionalFormatting sqref="P36">
    <cfRule type="cellIs" dxfId="2057" priority="1405" stopIfTrue="1" operator="equal">
      <formula>99</formula>
    </cfRule>
  </conditionalFormatting>
  <conditionalFormatting sqref="O36">
    <cfRule type="cellIs" dxfId="2056" priority="1403" stopIfTrue="1" operator="equal">
      <formula>2</formula>
    </cfRule>
    <cfRule type="cellIs" dxfId="2055" priority="1404" stopIfTrue="1" operator="equal">
      <formula>1</formula>
    </cfRule>
  </conditionalFormatting>
  <conditionalFormatting sqref="Q36:R36">
    <cfRule type="cellIs" dxfId="2054" priority="1402" stopIfTrue="1" operator="equal">
      <formula>99</formula>
    </cfRule>
  </conditionalFormatting>
  <conditionalFormatting sqref="R36">
    <cfRule type="cellIs" dxfId="2053" priority="1401" stopIfTrue="1" operator="equal">
      <formula>26</formula>
    </cfRule>
  </conditionalFormatting>
  <conditionalFormatting sqref="R36">
    <cfRule type="cellIs" dxfId="2052" priority="1400" stopIfTrue="1" operator="equal">
      <formula>99</formula>
    </cfRule>
  </conditionalFormatting>
  <conditionalFormatting sqref="Q36">
    <cfRule type="cellIs" dxfId="2051" priority="1398" stopIfTrue="1" operator="equal">
      <formula>2</formula>
    </cfRule>
    <cfRule type="cellIs" dxfId="2050" priority="1399" stopIfTrue="1" operator="equal">
      <formula>1</formula>
    </cfRule>
  </conditionalFormatting>
  <conditionalFormatting sqref="S36:T36">
    <cfRule type="cellIs" dxfId="2049" priority="1397" stopIfTrue="1" operator="equal">
      <formula>99</formula>
    </cfRule>
  </conditionalFormatting>
  <conditionalFormatting sqref="T36">
    <cfRule type="cellIs" dxfId="2048" priority="1396" stopIfTrue="1" operator="equal">
      <formula>26</formula>
    </cfRule>
  </conditionalFormatting>
  <conditionalFormatting sqref="T36">
    <cfRule type="cellIs" dxfId="2047" priority="1395" stopIfTrue="1" operator="equal">
      <formula>99</formula>
    </cfRule>
  </conditionalFormatting>
  <conditionalFormatting sqref="S36">
    <cfRule type="cellIs" dxfId="2046" priority="1393" stopIfTrue="1" operator="equal">
      <formula>2</formula>
    </cfRule>
    <cfRule type="cellIs" dxfId="2045" priority="1394" stopIfTrue="1" operator="equal">
      <formula>1</formula>
    </cfRule>
  </conditionalFormatting>
  <conditionalFormatting sqref="U36:V36">
    <cfRule type="cellIs" dxfId="2044" priority="1392" stopIfTrue="1" operator="equal">
      <formula>99</formula>
    </cfRule>
  </conditionalFormatting>
  <conditionalFormatting sqref="V36">
    <cfRule type="cellIs" dxfId="2043" priority="1391" stopIfTrue="1" operator="equal">
      <formula>26</formula>
    </cfRule>
  </conditionalFormatting>
  <conditionalFormatting sqref="V36">
    <cfRule type="cellIs" dxfId="2042" priority="1390" stopIfTrue="1" operator="equal">
      <formula>99</formula>
    </cfRule>
  </conditionalFormatting>
  <conditionalFormatting sqref="U36">
    <cfRule type="cellIs" dxfId="2041" priority="1388" stopIfTrue="1" operator="equal">
      <formula>2</formula>
    </cfRule>
    <cfRule type="cellIs" dxfId="2040" priority="1389" stopIfTrue="1" operator="equal">
      <formula>1</formula>
    </cfRule>
  </conditionalFormatting>
  <conditionalFormatting sqref="W36:X36">
    <cfRule type="cellIs" dxfId="2039" priority="1387" stopIfTrue="1" operator="equal">
      <formula>99</formula>
    </cfRule>
  </conditionalFormatting>
  <conditionalFormatting sqref="X36">
    <cfRule type="cellIs" dxfId="2038" priority="1386" stopIfTrue="1" operator="equal">
      <formula>26</formula>
    </cfRule>
  </conditionalFormatting>
  <conditionalFormatting sqref="X36">
    <cfRule type="cellIs" dxfId="2037" priority="1385" stopIfTrue="1" operator="equal">
      <formula>99</formula>
    </cfRule>
  </conditionalFormatting>
  <conditionalFormatting sqref="W36">
    <cfRule type="cellIs" dxfId="2036" priority="1383" stopIfTrue="1" operator="equal">
      <formula>2</formula>
    </cfRule>
    <cfRule type="cellIs" dxfId="2035" priority="1384" stopIfTrue="1" operator="equal">
      <formula>1</formula>
    </cfRule>
  </conditionalFormatting>
  <conditionalFormatting sqref="Y36:Z36">
    <cfRule type="cellIs" dxfId="2034" priority="1382" stopIfTrue="1" operator="equal">
      <formula>99</formula>
    </cfRule>
  </conditionalFormatting>
  <conditionalFormatting sqref="Z36">
    <cfRule type="cellIs" dxfId="2033" priority="1381" stopIfTrue="1" operator="equal">
      <formula>26</formula>
    </cfRule>
  </conditionalFormatting>
  <conditionalFormatting sqref="Z36">
    <cfRule type="cellIs" dxfId="2032" priority="1380" stopIfTrue="1" operator="equal">
      <formula>99</formula>
    </cfRule>
  </conditionalFormatting>
  <conditionalFormatting sqref="Y36">
    <cfRule type="cellIs" dxfId="2031" priority="1378" stopIfTrue="1" operator="equal">
      <formula>2</formula>
    </cfRule>
    <cfRule type="cellIs" dxfId="2030" priority="1379" stopIfTrue="1" operator="equal">
      <formula>1</formula>
    </cfRule>
  </conditionalFormatting>
  <conditionalFormatting sqref="AA36:AB36">
    <cfRule type="cellIs" dxfId="2029" priority="1377" stopIfTrue="1" operator="equal">
      <formula>99</formula>
    </cfRule>
  </conditionalFormatting>
  <conditionalFormatting sqref="AB36">
    <cfRule type="cellIs" dxfId="2028" priority="1376" stopIfTrue="1" operator="equal">
      <formula>26</formula>
    </cfRule>
  </conditionalFormatting>
  <conditionalFormatting sqref="AB36">
    <cfRule type="cellIs" dxfId="2027" priority="1375" stopIfTrue="1" operator="equal">
      <formula>99</formula>
    </cfRule>
  </conditionalFormatting>
  <conditionalFormatting sqref="AA36">
    <cfRule type="cellIs" dxfId="2026" priority="1373" stopIfTrue="1" operator="equal">
      <formula>2</formula>
    </cfRule>
    <cfRule type="cellIs" dxfId="2025" priority="1374" stopIfTrue="1" operator="equal">
      <formula>1</formula>
    </cfRule>
  </conditionalFormatting>
  <conditionalFormatting sqref="AC36:AD36">
    <cfRule type="cellIs" dxfId="2024" priority="1372" stopIfTrue="1" operator="equal">
      <formula>99</formula>
    </cfRule>
  </conditionalFormatting>
  <conditionalFormatting sqref="AD36">
    <cfRule type="cellIs" dxfId="2023" priority="1371" stopIfTrue="1" operator="equal">
      <formula>26</formula>
    </cfRule>
  </conditionalFormatting>
  <conditionalFormatting sqref="AD36">
    <cfRule type="cellIs" dxfId="2022" priority="1370" stopIfTrue="1" operator="equal">
      <formula>99</formula>
    </cfRule>
  </conditionalFormatting>
  <conditionalFormatting sqref="AC36">
    <cfRule type="cellIs" dxfId="2021" priority="1368" stopIfTrue="1" operator="equal">
      <formula>2</formula>
    </cfRule>
    <cfRule type="cellIs" dxfId="2020" priority="1369" stopIfTrue="1" operator="equal">
      <formula>1</formula>
    </cfRule>
  </conditionalFormatting>
  <conditionalFormatting sqref="AE36:AF36">
    <cfRule type="cellIs" dxfId="2019" priority="1367" stopIfTrue="1" operator="equal">
      <formula>99</formula>
    </cfRule>
  </conditionalFormatting>
  <conditionalFormatting sqref="AF36">
    <cfRule type="cellIs" dxfId="2018" priority="1366" stopIfTrue="1" operator="equal">
      <formula>26</formula>
    </cfRule>
  </conditionalFormatting>
  <conditionalFormatting sqref="AF36">
    <cfRule type="cellIs" dxfId="2017" priority="1365" stopIfTrue="1" operator="equal">
      <formula>99</formula>
    </cfRule>
  </conditionalFormatting>
  <conditionalFormatting sqref="AE36">
    <cfRule type="cellIs" dxfId="2016" priority="1363" stopIfTrue="1" operator="equal">
      <formula>2</formula>
    </cfRule>
    <cfRule type="cellIs" dxfId="2015" priority="1364" stopIfTrue="1" operator="equal">
      <formula>1</formula>
    </cfRule>
  </conditionalFormatting>
  <conditionalFormatting sqref="AH36">
    <cfRule type="cellIs" dxfId="2014" priority="1362" stopIfTrue="1" operator="equal">
      <formula>26</formula>
    </cfRule>
  </conditionalFormatting>
  <conditionalFormatting sqref="AH36">
    <cfRule type="cellIs" dxfId="2013" priority="1361" stopIfTrue="1" operator="equal">
      <formula>99</formula>
    </cfRule>
  </conditionalFormatting>
  <conditionalFormatting sqref="AG36">
    <cfRule type="cellIs" dxfId="2012" priority="1359" stopIfTrue="1" operator="equal">
      <formula>2</formula>
    </cfRule>
    <cfRule type="cellIs" dxfId="2011" priority="1360" stopIfTrue="1" operator="equal">
      <formula>1</formula>
    </cfRule>
  </conditionalFormatting>
  <conditionalFormatting sqref="AG37:AH37">
    <cfRule type="cellIs" dxfId="2010" priority="1358" stopIfTrue="1" operator="equal">
      <formula>99</formula>
    </cfRule>
  </conditionalFormatting>
  <conditionalFormatting sqref="M37:N37">
    <cfRule type="cellIs" dxfId="2009" priority="1357" stopIfTrue="1" operator="equal">
      <formula>99</formula>
    </cfRule>
  </conditionalFormatting>
  <conditionalFormatting sqref="N37">
    <cfRule type="cellIs" dxfId="2008" priority="1356" stopIfTrue="1" operator="equal">
      <formula>26</formula>
    </cfRule>
  </conditionalFormatting>
  <conditionalFormatting sqref="N37">
    <cfRule type="cellIs" dxfId="2007" priority="1355" stopIfTrue="1" operator="equal">
      <formula>99</formula>
    </cfRule>
  </conditionalFormatting>
  <conditionalFormatting sqref="M37">
    <cfRule type="cellIs" dxfId="2006" priority="1353" stopIfTrue="1" operator="equal">
      <formula>2</formula>
    </cfRule>
    <cfRule type="cellIs" dxfId="2005" priority="1354" stopIfTrue="1" operator="equal">
      <formula>1</formula>
    </cfRule>
  </conditionalFormatting>
  <conditionalFormatting sqref="O37:P37">
    <cfRule type="cellIs" dxfId="2004" priority="1352" stopIfTrue="1" operator="equal">
      <formula>99</formula>
    </cfRule>
  </conditionalFormatting>
  <conditionalFormatting sqref="P37">
    <cfRule type="cellIs" dxfId="2003" priority="1351" stopIfTrue="1" operator="equal">
      <formula>26</formula>
    </cfRule>
  </conditionalFormatting>
  <conditionalFormatting sqref="P37">
    <cfRule type="cellIs" dxfId="2002" priority="1350" stopIfTrue="1" operator="equal">
      <formula>99</formula>
    </cfRule>
  </conditionalFormatting>
  <conditionalFormatting sqref="O37">
    <cfRule type="cellIs" dxfId="2001" priority="1348" stopIfTrue="1" operator="equal">
      <formula>2</formula>
    </cfRule>
    <cfRule type="cellIs" dxfId="2000" priority="1349" stopIfTrue="1" operator="equal">
      <formula>1</formula>
    </cfRule>
  </conditionalFormatting>
  <conditionalFormatting sqref="Q37:R37">
    <cfRule type="cellIs" dxfId="1999" priority="1347" stopIfTrue="1" operator="equal">
      <formula>99</formula>
    </cfRule>
  </conditionalFormatting>
  <conditionalFormatting sqref="R37">
    <cfRule type="cellIs" dxfId="1998" priority="1346" stopIfTrue="1" operator="equal">
      <formula>26</formula>
    </cfRule>
  </conditionalFormatting>
  <conditionalFormatting sqref="R37">
    <cfRule type="cellIs" dxfId="1997" priority="1345" stopIfTrue="1" operator="equal">
      <formula>99</formula>
    </cfRule>
  </conditionalFormatting>
  <conditionalFormatting sqref="Q37">
    <cfRule type="cellIs" dxfId="1996" priority="1343" stopIfTrue="1" operator="equal">
      <formula>2</formula>
    </cfRule>
    <cfRule type="cellIs" dxfId="1995" priority="1344" stopIfTrue="1" operator="equal">
      <formula>1</formula>
    </cfRule>
  </conditionalFormatting>
  <conditionalFormatting sqref="S37:T37">
    <cfRule type="cellIs" dxfId="1994" priority="1342" stopIfTrue="1" operator="equal">
      <formula>99</formula>
    </cfRule>
  </conditionalFormatting>
  <conditionalFormatting sqref="T37">
    <cfRule type="cellIs" dxfId="1993" priority="1341" stopIfTrue="1" operator="equal">
      <formula>26</formula>
    </cfRule>
  </conditionalFormatting>
  <conditionalFormatting sqref="T37">
    <cfRule type="cellIs" dxfId="1992" priority="1340" stopIfTrue="1" operator="equal">
      <formula>99</formula>
    </cfRule>
  </conditionalFormatting>
  <conditionalFormatting sqref="S37">
    <cfRule type="cellIs" dxfId="1991" priority="1338" stopIfTrue="1" operator="equal">
      <formula>2</formula>
    </cfRule>
    <cfRule type="cellIs" dxfId="1990" priority="1339" stopIfTrue="1" operator="equal">
      <formula>1</formula>
    </cfRule>
  </conditionalFormatting>
  <conditionalFormatting sqref="U37:V37">
    <cfRule type="cellIs" dxfId="1989" priority="1337" stopIfTrue="1" operator="equal">
      <formula>99</formula>
    </cfRule>
  </conditionalFormatting>
  <conditionalFormatting sqref="V37">
    <cfRule type="cellIs" dxfId="1988" priority="1336" stopIfTrue="1" operator="equal">
      <formula>26</formula>
    </cfRule>
  </conditionalFormatting>
  <conditionalFormatting sqref="V37">
    <cfRule type="cellIs" dxfId="1987" priority="1335" stopIfTrue="1" operator="equal">
      <formula>99</formula>
    </cfRule>
  </conditionalFormatting>
  <conditionalFormatting sqref="U37">
    <cfRule type="cellIs" dxfId="1986" priority="1333" stopIfTrue="1" operator="equal">
      <formula>2</formula>
    </cfRule>
    <cfRule type="cellIs" dxfId="1985" priority="1334" stopIfTrue="1" operator="equal">
      <formula>1</formula>
    </cfRule>
  </conditionalFormatting>
  <conditionalFormatting sqref="W37:X37">
    <cfRule type="cellIs" dxfId="1984" priority="1332" stopIfTrue="1" operator="equal">
      <formula>99</formula>
    </cfRule>
  </conditionalFormatting>
  <conditionalFormatting sqref="X37">
    <cfRule type="cellIs" dxfId="1983" priority="1331" stopIfTrue="1" operator="equal">
      <formula>26</formula>
    </cfRule>
  </conditionalFormatting>
  <conditionalFormatting sqref="X37">
    <cfRule type="cellIs" dxfId="1982" priority="1330" stopIfTrue="1" operator="equal">
      <formula>99</formula>
    </cfRule>
  </conditionalFormatting>
  <conditionalFormatting sqref="W37">
    <cfRule type="cellIs" dxfId="1981" priority="1328" stopIfTrue="1" operator="equal">
      <formula>2</formula>
    </cfRule>
    <cfRule type="cellIs" dxfId="1980" priority="1329" stopIfTrue="1" operator="equal">
      <formula>1</formula>
    </cfRule>
  </conditionalFormatting>
  <conditionalFormatting sqref="Y37:Z37">
    <cfRule type="cellIs" dxfId="1979" priority="1327" stopIfTrue="1" operator="equal">
      <formula>99</formula>
    </cfRule>
  </conditionalFormatting>
  <conditionalFormatting sqref="Z37">
    <cfRule type="cellIs" dxfId="1978" priority="1326" stopIfTrue="1" operator="equal">
      <formula>26</formula>
    </cfRule>
  </conditionalFormatting>
  <conditionalFormatting sqref="Z37">
    <cfRule type="cellIs" dxfId="1977" priority="1325" stopIfTrue="1" operator="equal">
      <formula>99</formula>
    </cfRule>
  </conditionalFormatting>
  <conditionalFormatting sqref="Y37">
    <cfRule type="cellIs" dxfId="1976" priority="1323" stopIfTrue="1" operator="equal">
      <formula>2</formula>
    </cfRule>
    <cfRule type="cellIs" dxfId="1975" priority="1324" stopIfTrue="1" operator="equal">
      <formula>1</formula>
    </cfRule>
  </conditionalFormatting>
  <conditionalFormatting sqref="AA37:AB37">
    <cfRule type="cellIs" dxfId="1974" priority="1322" stopIfTrue="1" operator="equal">
      <formula>99</formula>
    </cfRule>
  </conditionalFormatting>
  <conditionalFormatting sqref="AB37">
    <cfRule type="cellIs" dxfId="1973" priority="1321" stopIfTrue="1" operator="equal">
      <formula>26</formula>
    </cfRule>
  </conditionalFormatting>
  <conditionalFormatting sqref="AB37">
    <cfRule type="cellIs" dxfId="1972" priority="1320" stopIfTrue="1" operator="equal">
      <formula>99</formula>
    </cfRule>
  </conditionalFormatting>
  <conditionalFormatting sqref="AA37">
    <cfRule type="cellIs" dxfId="1971" priority="1318" stopIfTrue="1" operator="equal">
      <formula>2</formula>
    </cfRule>
    <cfRule type="cellIs" dxfId="1970" priority="1319" stopIfTrue="1" operator="equal">
      <formula>1</formula>
    </cfRule>
  </conditionalFormatting>
  <conditionalFormatting sqref="AC37:AD37">
    <cfRule type="cellIs" dxfId="1969" priority="1317" stopIfTrue="1" operator="equal">
      <formula>99</formula>
    </cfRule>
  </conditionalFormatting>
  <conditionalFormatting sqref="AD37">
    <cfRule type="cellIs" dxfId="1968" priority="1316" stopIfTrue="1" operator="equal">
      <formula>26</formula>
    </cfRule>
  </conditionalFormatting>
  <conditionalFormatting sqref="AD37">
    <cfRule type="cellIs" dxfId="1967" priority="1315" stopIfTrue="1" operator="equal">
      <formula>99</formula>
    </cfRule>
  </conditionalFormatting>
  <conditionalFormatting sqref="AC37">
    <cfRule type="cellIs" dxfId="1966" priority="1313" stopIfTrue="1" operator="equal">
      <formula>2</formula>
    </cfRule>
    <cfRule type="cellIs" dxfId="1965" priority="1314" stopIfTrue="1" operator="equal">
      <formula>1</formula>
    </cfRule>
  </conditionalFormatting>
  <conditionalFormatting sqref="AE37:AF37">
    <cfRule type="cellIs" dxfId="1964" priority="1312" stopIfTrue="1" operator="equal">
      <formula>99</formula>
    </cfRule>
  </conditionalFormatting>
  <conditionalFormatting sqref="AF37">
    <cfRule type="cellIs" dxfId="1963" priority="1311" stopIfTrue="1" operator="equal">
      <formula>26</formula>
    </cfRule>
  </conditionalFormatting>
  <conditionalFormatting sqref="AF37">
    <cfRule type="cellIs" dxfId="1962" priority="1310" stopIfTrue="1" operator="equal">
      <formula>99</formula>
    </cfRule>
  </conditionalFormatting>
  <conditionalFormatting sqref="AE37">
    <cfRule type="cellIs" dxfId="1961" priority="1308" stopIfTrue="1" operator="equal">
      <formula>2</formula>
    </cfRule>
    <cfRule type="cellIs" dxfId="1960" priority="1309" stopIfTrue="1" operator="equal">
      <formula>1</formula>
    </cfRule>
  </conditionalFormatting>
  <conditionalFormatting sqref="AH37">
    <cfRule type="cellIs" dxfId="1959" priority="1307" stopIfTrue="1" operator="equal">
      <formula>26</formula>
    </cfRule>
  </conditionalFormatting>
  <conditionalFormatting sqref="AH37">
    <cfRule type="cellIs" dxfId="1958" priority="1306" stopIfTrue="1" operator="equal">
      <formula>99</formula>
    </cfRule>
  </conditionalFormatting>
  <conditionalFormatting sqref="AG37">
    <cfRule type="cellIs" dxfId="1957" priority="1304" stopIfTrue="1" operator="equal">
      <formula>2</formula>
    </cfRule>
    <cfRule type="cellIs" dxfId="1956" priority="1305" stopIfTrue="1" operator="equal">
      <formula>1</formula>
    </cfRule>
  </conditionalFormatting>
  <conditionalFormatting sqref="AG38:AH38">
    <cfRule type="cellIs" dxfId="1955" priority="1303" stopIfTrue="1" operator="equal">
      <formula>99</formula>
    </cfRule>
  </conditionalFormatting>
  <conditionalFormatting sqref="M38:N38">
    <cfRule type="cellIs" dxfId="1954" priority="1302" stopIfTrue="1" operator="equal">
      <formula>99</formula>
    </cfRule>
  </conditionalFormatting>
  <conditionalFormatting sqref="N38">
    <cfRule type="cellIs" dxfId="1953" priority="1301" stopIfTrue="1" operator="equal">
      <formula>26</formula>
    </cfRule>
  </conditionalFormatting>
  <conditionalFormatting sqref="N38">
    <cfRule type="cellIs" dxfId="1952" priority="1300" stopIfTrue="1" operator="equal">
      <formula>99</formula>
    </cfRule>
  </conditionalFormatting>
  <conditionalFormatting sqref="M38">
    <cfRule type="cellIs" dxfId="1951" priority="1298" stopIfTrue="1" operator="equal">
      <formula>2</formula>
    </cfRule>
    <cfRule type="cellIs" dxfId="1950" priority="1299" stopIfTrue="1" operator="equal">
      <formula>1</formula>
    </cfRule>
  </conditionalFormatting>
  <conditionalFormatting sqref="O38:P38">
    <cfRule type="cellIs" dxfId="1949" priority="1297" stopIfTrue="1" operator="equal">
      <formula>99</formula>
    </cfRule>
  </conditionalFormatting>
  <conditionalFormatting sqref="P38">
    <cfRule type="cellIs" dxfId="1948" priority="1296" stopIfTrue="1" operator="equal">
      <formula>26</formula>
    </cfRule>
  </conditionalFormatting>
  <conditionalFormatting sqref="P38">
    <cfRule type="cellIs" dxfId="1947" priority="1295" stopIfTrue="1" operator="equal">
      <formula>99</formula>
    </cfRule>
  </conditionalFormatting>
  <conditionalFormatting sqref="O38">
    <cfRule type="cellIs" dxfId="1946" priority="1293" stopIfTrue="1" operator="equal">
      <formula>2</formula>
    </cfRule>
    <cfRule type="cellIs" dxfId="1945" priority="1294" stopIfTrue="1" operator="equal">
      <formula>1</formula>
    </cfRule>
  </conditionalFormatting>
  <conditionalFormatting sqref="Q38:R38">
    <cfRule type="cellIs" dxfId="1944" priority="1292" stopIfTrue="1" operator="equal">
      <formula>99</formula>
    </cfRule>
  </conditionalFormatting>
  <conditionalFormatting sqref="R38">
    <cfRule type="cellIs" dxfId="1943" priority="1291" stopIfTrue="1" operator="equal">
      <formula>26</formula>
    </cfRule>
  </conditionalFormatting>
  <conditionalFormatting sqref="R38">
    <cfRule type="cellIs" dxfId="1942" priority="1290" stopIfTrue="1" operator="equal">
      <formula>99</formula>
    </cfRule>
  </conditionalFormatting>
  <conditionalFormatting sqref="Q38">
    <cfRule type="cellIs" dxfId="1941" priority="1288" stopIfTrue="1" operator="equal">
      <formula>2</formula>
    </cfRule>
    <cfRule type="cellIs" dxfId="1940" priority="1289" stopIfTrue="1" operator="equal">
      <formula>1</formula>
    </cfRule>
  </conditionalFormatting>
  <conditionalFormatting sqref="S38:T38">
    <cfRule type="cellIs" dxfId="1939" priority="1287" stopIfTrue="1" operator="equal">
      <formula>99</formula>
    </cfRule>
  </conditionalFormatting>
  <conditionalFormatting sqref="T38">
    <cfRule type="cellIs" dxfId="1938" priority="1286" stopIfTrue="1" operator="equal">
      <formula>26</formula>
    </cfRule>
  </conditionalFormatting>
  <conditionalFormatting sqref="T38">
    <cfRule type="cellIs" dxfId="1937" priority="1285" stopIfTrue="1" operator="equal">
      <formula>99</formula>
    </cfRule>
  </conditionalFormatting>
  <conditionalFormatting sqref="S38">
    <cfRule type="cellIs" dxfId="1936" priority="1283" stopIfTrue="1" operator="equal">
      <formula>2</formula>
    </cfRule>
    <cfRule type="cellIs" dxfId="1935" priority="1284" stopIfTrue="1" operator="equal">
      <formula>1</formula>
    </cfRule>
  </conditionalFormatting>
  <conditionalFormatting sqref="U38:V38">
    <cfRule type="cellIs" dxfId="1934" priority="1282" stopIfTrue="1" operator="equal">
      <formula>99</formula>
    </cfRule>
  </conditionalFormatting>
  <conditionalFormatting sqref="V38">
    <cfRule type="cellIs" dxfId="1933" priority="1281" stopIfTrue="1" operator="equal">
      <formula>26</formula>
    </cfRule>
  </conditionalFormatting>
  <conditionalFormatting sqref="V38">
    <cfRule type="cellIs" dxfId="1932" priority="1280" stopIfTrue="1" operator="equal">
      <formula>99</formula>
    </cfRule>
  </conditionalFormatting>
  <conditionalFormatting sqref="U38">
    <cfRule type="cellIs" dxfId="1931" priority="1278" stopIfTrue="1" operator="equal">
      <formula>2</formula>
    </cfRule>
    <cfRule type="cellIs" dxfId="1930" priority="1279" stopIfTrue="1" operator="equal">
      <formula>1</formula>
    </cfRule>
  </conditionalFormatting>
  <conditionalFormatting sqref="W38:X38">
    <cfRule type="cellIs" dxfId="1929" priority="1277" stopIfTrue="1" operator="equal">
      <formula>99</formula>
    </cfRule>
  </conditionalFormatting>
  <conditionalFormatting sqref="X38">
    <cfRule type="cellIs" dxfId="1928" priority="1276" stopIfTrue="1" operator="equal">
      <formula>26</formula>
    </cfRule>
  </conditionalFormatting>
  <conditionalFormatting sqref="X38">
    <cfRule type="cellIs" dxfId="1927" priority="1275" stopIfTrue="1" operator="equal">
      <formula>99</formula>
    </cfRule>
  </conditionalFormatting>
  <conditionalFormatting sqref="W38">
    <cfRule type="cellIs" dxfId="1926" priority="1273" stopIfTrue="1" operator="equal">
      <formula>2</formula>
    </cfRule>
    <cfRule type="cellIs" dxfId="1925" priority="1274" stopIfTrue="1" operator="equal">
      <formula>1</formula>
    </cfRule>
  </conditionalFormatting>
  <conditionalFormatting sqref="Y38:Z38">
    <cfRule type="cellIs" dxfId="1924" priority="1272" stopIfTrue="1" operator="equal">
      <formula>99</formula>
    </cfRule>
  </conditionalFormatting>
  <conditionalFormatting sqref="Z38">
    <cfRule type="cellIs" dxfId="1923" priority="1271" stopIfTrue="1" operator="equal">
      <formula>26</formula>
    </cfRule>
  </conditionalFormatting>
  <conditionalFormatting sqref="Z38">
    <cfRule type="cellIs" dxfId="1922" priority="1270" stopIfTrue="1" operator="equal">
      <formula>99</formula>
    </cfRule>
  </conditionalFormatting>
  <conditionalFormatting sqref="Y38">
    <cfRule type="cellIs" dxfId="1921" priority="1268" stopIfTrue="1" operator="equal">
      <formula>2</formula>
    </cfRule>
    <cfRule type="cellIs" dxfId="1920" priority="1269" stopIfTrue="1" operator="equal">
      <formula>1</formula>
    </cfRule>
  </conditionalFormatting>
  <conditionalFormatting sqref="AA38:AB38">
    <cfRule type="cellIs" dxfId="1919" priority="1267" stopIfTrue="1" operator="equal">
      <formula>99</formula>
    </cfRule>
  </conditionalFormatting>
  <conditionalFormatting sqref="AB38">
    <cfRule type="cellIs" dxfId="1918" priority="1266" stopIfTrue="1" operator="equal">
      <formula>26</formula>
    </cfRule>
  </conditionalFormatting>
  <conditionalFormatting sqref="AB38">
    <cfRule type="cellIs" dxfId="1917" priority="1265" stopIfTrue="1" operator="equal">
      <formula>99</formula>
    </cfRule>
  </conditionalFormatting>
  <conditionalFormatting sqref="AA38">
    <cfRule type="cellIs" dxfId="1916" priority="1263" stopIfTrue="1" operator="equal">
      <formula>2</formula>
    </cfRule>
    <cfRule type="cellIs" dxfId="1915" priority="1264" stopIfTrue="1" operator="equal">
      <formula>1</formula>
    </cfRule>
  </conditionalFormatting>
  <conditionalFormatting sqref="AC38:AD38">
    <cfRule type="cellIs" dxfId="1914" priority="1262" stopIfTrue="1" operator="equal">
      <formula>99</formula>
    </cfRule>
  </conditionalFormatting>
  <conditionalFormatting sqref="AD38">
    <cfRule type="cellIs" dxfId="1913" priority="1261" stopIfTrue="1" operator="equal">
      <formula>26</formula>
    </cfRule>
  </conditionalFormatting>
  <conditionalFormatting sqref="AD38">
    <cfRule type="cellIs" dxfId="1912" priority="1260" stopIfTrue="1" operator="equal">
      <formula>99</formula>
    </cfRule>
  </conditionalFormatting>
  <conditionalFormatting sqref="AC38">
    <cfRule type="cellIs" dxfId="1911" priority="1258" stopIfTrue="1" operator="equal">
      <formula>2</formula>
    </cfRule>
    <cfRule type="cellIs" dxfId="1910" priority="1259" stopIfTrue="1" operator="equal">
      <formula>1</formula>
    </cfRule>
  </conditionalFormatting>
  <conditionalFormatting sqref="AE38">
    <cfRule type="cellIs" dxfId="1909" priority="1257" stopIfTrue="1" operator="equal">
      <formula>99</formula>
    </cfRule>
  </conditionalFormatting>
  <conditionalFormatting sqref="AE38">
    <cfRule type="cellIs" dxfId="1908" priority="1255" stopIfTrue="1" operator="equal">
      <formula>2</formula>
    </cfRule>
    <cfRule type="cellIs" dxfId="1907" priority="1256" stopIfTrue="1" operator="equal">
      <formula>1</formula>
    </cfRule>
  </conditionalFormatting>
  <conditionalFormatting sqref="AH38">
    <cfRule type="cellIs" dxfId="1906" priority="1254" stopIfTrue="1" operator="equal">
      <formula>26</formula>
    </cfRule>
  </conditionalFormatting>
  <conditionalFormatting sqref="AH38">
    <cfRule type="cellIs" dxfId="1905" priority="1253" stopIfTrue="1" operator="equal">
      <formula>99</formula>
    </cfRule>
  </conditionalFormatting>
  <conditionalFormatting sqref="AG38">
    <cfRule type="cellIs" dxfId="1904" priority="1251" stopIfTrue="1" operator="equal">
      <formula>2</formula>
    </cfRule>
    <cfRule type="cellIs" dxfId="1903" priority="1252" stopIfTrue="1" operator="equal">
      <formula>1</formula>
    </cfRule>
  </conditionalFormatting>
  <conditionalFormatting sqref="AG39:AH39">
    <cfRule type="cellIs" dxfId="1902" priority="1250" stopIfTrue="1" operator="equal">
      <formula>99</formula>
    </cfRule>
  </conditionalFormatting>
  <conditionalFormatting sqref="M39:N39">
    <cfRule type="cellIs" dxfId="1901" priority="1249" stopIfTrue="1" operator="equal">
      <formula>99</formula>
    </cfRule>
  </conditionalFormatting>
  <conditionalFormatting sqref="N39">
    <cfRule type="cellIs" dxfId="1900" priority="1248" stopIfTrue="1" operator="equal">
      <formula>26</formula>
    </cfRule>
  </conditionalFormatting>
  <conditionalFormatting sqref="N39">
    <cfRule type="cellIs" dxfId="1899" priority="1247" stopIfTrue="1" operator="equal">
      <formula>99</formula>
    </cfRule>
  </conditionalFormatting>
  <conditionalFormatting sqref="M39">
    <cfRule type="cellIs" dxfId="1898" priority="1245" stopIfTrue="1" operator="equal">
      <formula>2</formula>
    </cfRule>
    <cfRule type="cellIs" dxfId="1897" priority="1246" stopIfTrue="1" operator="equal">
      <formula>1</formula>
    </cfRule>
  </conditionalFormatting>
  <conditionalFormatting sqref="O39:P39">
    <cfRule type="cellIs" dxfId="1896" priority="1244" stopIfTrue="1" operator="equal">
      <formula>99</formula>
    </cfRule>
  </conditionalFormatting>
  <conditionalFormatting sqref="P39">
    <cfRule type="cellIs" dxfId="1895" priority="1243" stopIfTrue="1" operator="equal">
      <formula>26</formula>
    </cfRule>
  </conditionalFormatting>
  <conditionalFormatting sqref="P39">
    <cfRule type="cellIs" dxfId="1894" priority="1242" stopIfTrue="1" operator="equal">
      <formula>99</formula>
    </cfRule>
  </conditionalFormatting>
  <conditionalFormatting sqref="O39">
    <cfRule type="cellIs" dxfId="1893" priority="1240" stopIfTrue="1" operator="equal">
      <formula>2</formula>
    </cfRule>
    <cfRule type="cellIs" dxfId="1892" priority="1241" stopIfTrue="1" operator="equal">
      <formula>1</formula>
    </cfRule>
  </conditionalFormatting>
  <conditionalFormatting sqref="Q39:R39">
    <cfRule type="cellIs" dxfId="1891" priority="1239" stopIfTrue="1" operator="equal">
      <formula>99</formula>
    </cfRule>
  </conditionalFormatting>
  <conditionalFormatting sqref="R39">
    <cfRule type="cellIs" dxfId="1890" priority="1238" stopIfTrue="1" operator="equal">
      <formula>26</formula>
    </cfRule>
  </conditionalFormatting>
  <conditionalFormatting sqref="R39">
    <cfRule type="cellIs" dxfId="1889" priority="1237" stopIfTrue="1" operator="equal">
      <formula>99</formula>
    </cfRule>
  </conditionalFormatting>
  <conditionalFormatting sqref="Q39">
    <cfRule type="cellIs" dxfId="1888" priority="1235" stopIfTrue="1" operator="equal">
      <formula>2</formula>
    </cfRule>
    <cfRule type="cellIs" dxfId="1887" priority="1236" stopIfTrue="1" operator="equal">
      <formula>1</formula>
    </cfRule>
  </conditionalFormatting>
  <conditionalFormatting sqref="S39:T39">
    <cfRule type="cellIs" dxfId="1886" priority="1234" stopIfTrue="1" operator="equal">
      <formula>99</formula>
    </cfRule>
  </conditionalFormatting>
  <conditionalFormatting sqref="T39">
    <cfRule type="cellIs" dxfId="1885" priority="1233" stopIfTrue="1" operator="equal">
      <formula>26</formula>
    </cfRule>
  </conditionalFormatting>
  <conditionalFormatting sqref="T39">
    <cfRule type="cellIs" dxfId="1884" priority="1232" stopIfTrue="1" operator="equal">
      <formula>99</formula>
    </cfRule>
  </conditionalFormatting>
  <conditionalFormatting sqref="S39">
    <cfRule type="cellIs" dxfId="1883" priority="1230" stopIfTrue="1" operator="equal">
      <formula>2</formula>
    </cfRule>
    <cfRule type="cellIs" dxfId="1882" priority="1231" stopIfTrue="1" operator="equal">
      <formula>1</formula>
    </cfRule>
  </conditionalFormatting>
  <conditionalFormatting sqref="U39:V39">
    <cfRule type="cellIs" dxfId="1881" priority="1229" stopIfTrue="1" operator="equal">
      <formula>99</formula>
    </cfRule>
  </conditionalFormatting>
  <conditionalFormatting sqref="V39">
    <cfRule type="cellIs" dxfId="1880" priority="1228" stopIfTrue="1" operator="equal">
      <formula>26</formula>
    </cfRule>
  </conditionalFormatting>
  <conditionalFormatting sqref="V39">
    <cfRule type="cellIs" dxfId="1879" priority="1227" stopIfTrue="1" operator="equal">
      <formula>99</formula>
    </cfRule>
  </conditionalFormatting>
  <conditionalFormatting sqref="U39">
    <cfRule type="cellIs" dxfId="1878" priority="1225" stopIfTrue="1" operator="equal">
      <formula>2</formula>
    </cfRule>
    <cfRule type="cellIs" dxfId="1877" priority="1226" stopIfTrue="1" operator="equal">
      <formula>1</formula>
    </cfRule>
  </conditionalFormatting>
  <conditionalFormatting sqref="W39:X39">
    <cfRule type="cellIs" dxfId="1876" priority="1224" stopIfTrue="1" operator="equal">
      <formula>99</formula>
    </cfRule>
  </conditionalFormatting>
  <conditionalFormatting sqref="X39">
    <cfRule type="cellIs" dxfId="1875" priority="1223" stopIfTrue="1" operator="equal">
      <formula>26</formula>
    </cfRule>
  </conditionalFormatting>
  <conditionalFormatting sqref="X39">
    <cfRule type="cellIs" dxfId="1874" priority="1222" stopIfTrue="1" operator="equal">
      <formula>99</formula>
    </cfRule>
  </conditionalFormatting>
  <conditionalFormatting sqref="W39">
    <cfRule type="cellIs" dxfId="1873" priority="1220" stopIfTrue="1" operator="equal">
      <formula>2</formula>
    </cfRule>
    <cfRule type="cellIs" dxfId="1872" priority="1221" stopIfTrue="1" operator="equal">
      <formula>1</formula>
    </cfRule>
  </conditionalFormatting>
  <conditionalFormatting sqref="Y39:Z39">
    <cfRule type="cellIs" dxfId="1871" priority="1219" stopIfTrue="1" operator="equal">
      <formula>99</formula>
    </cfRule>
  </conditionalFormatting>
  <conditionalFormatting sqref="Z39">
    <cfRule type="cellIs" dxfId="1870" priority="1218" stopIfTrue="1" operator="equal">
      <formula>26</formula>
    </cfRule>
  </conditionalFormatting>
  <conditionalFormatting sqref="Z39">
    <cfRule type="cellIs" dxfId="1869" priority="1217" stopIfTrue="1" operator="equal">
      <formula>99</formula>
    </cfRule>
  </conditionalFormatting>
  <conditionalFormatting sqref="Y39">
    <cfRule type="cellIs" dxfId="1868" priority="1215" stopIfTrue="1" operator="equal">
      <formula>2</formula>
    </cfRule>
    <cfRule type="cellIs" dxfId="1867" priority="1216" stopIfTrue="1" operator="equal">
      <formula>1</formula>
    </cfRule>
  </conditionalFormatting>
  <conditionalFormatting sqref="AA39:AB39">
    <cfRule type="cellIs" dxfId="1866" priority="1214" stopIfTrue="1" operator="equal">
      <formula>99</formula>
    </cfRule>
  </conditionalFormatting>
  <conditionalFormatting sqref="AB39">
    <cfRule type="cellIs" dxfId="1865" priority="1213" stopIfTrue="1" operator="equal">
      <formula>26</formula>
    </cfRule>
  </conditionalFormatting>
  <conditionalFormatting sqref="AB39">
    <cfRule type="cellIs" dxfId="1864" priority="1212" stopIfTrue="1" operator="equal">
      <formula>99</formula>
    </cfRule>
  </conditionalFormatting>
  <conditionalFormatting sqref="AA39">
    <cfRule type="cellIs" dxfId="1863" priority="1210" stopIfTrue="1" operator="equal">
      <formula>2</formula>
    </cfRule>
    <cfRule type="cellIs" dxfId="1862" priority="1211" stopIfTrue="1" operator="equal">
      <formula>1</formula>
    </cfRule>
  </conditionalFormatting>
  <conditionalFormatting sqref="AC39:AD39">
    <cfRule type="cellIs" dxfId="1861" priority="1209" stopIfTrue="1" operator="equal">
      <formula>99</formula>
    </cfRule>
  </conditionalFormatting>
  <conditionalFormatting sqref="AD39">
    <cfRule type="cellIs" dxfId="1860" priority="1208" stopIfTrue="1" operator="equal">
      <formula>26</formula>
    </cfRule>
  </conditionalFormatting>
  <conditionalFormatting sqref="AD39">
    <cfRule type="cellIs" dxfId="1859" priority="1207" stopIfTrue="1" operator="equal">
      <formula>99</formula>
    </cfRule>
  </conditionalFormatting>
  <conditionalFormatting sqref="AC39">
    <cfRule type="cellIs" dxfId="1858" priority="1205" stopIfTrue="1" operator="equal">
      <formula>2</formula>
    </cfRule>
    <cfRule type="cellIs" dxfId="1857" priority="1206" stopIfTrue="1" operator="equal">
      <formula>1</formula>
    </cfRule>
  </conditionalFormatting>
  <conditionalFormatting sqref="AE39:AF39">
    <cfRule type="cellIs" dxfId="1856" priority="1204" stopIfTrue="1" operator="equal">
      <formula>99</formula>
    </cfRule>
  </conditionalFormatting>
  <conditionalFormatting sqref="AF39">
    <cfRule type="cellIs" dxfId="1855" priority="1203" stopIfTrue="1" operator="equal">
      <formula>26</formula>
    </cfRule>
  </conditionalFormatting>
  <conditionalFormatting sqref="AF39">
    <cfRule type="cellIs" dxfId="1854" priority="1202" stopIfTrue="1" operator="equal">
      <formula>99</formula>
    </cfRule>
  </conditionalFormatting>
  <conditionalFormatting sqref="AE39">
    <cfRule type="cellIs" dxfId="1853" priority="1200" stopIfTrue="1" operator="equal">
      <formula>2</formula>
    </cfRule>
    <cfRule type="cellIs" dxfId="1852" priority="1201" stopIfTrue="1" operator="equal">
      <formula>1</formula>
    </cfRule>
  </conditionalFormatting>
  <conditionalFormatting sqref="AH39">
    <cfRule type="cellIs" dxfId="1851" priority="1199" stopIfTrue="1" operator="equal">
      <formula>26</formula>
    </cfRule>
  </conditionalFormatting>
  <conditionalFormatting sqref="AH39">
    <cfRule type="cellIs" dxfId="1850" priority="1198" stopIfTrue="1" operator="equal">
      <formula>99</formula>
    </cfRule>
  </conditionalFormatting>
  <conditionalFormatting sqref="AG39">
    <cfRule type="cellIs" dxfId="1849" priority="1196" stopIfTrue="1" operator="equal">
      <formula>2</formula>
    </cfRule>
    <cfRule type="cellIs" dxfId="1848" priority="1197" stopIfTrue="1" operator="equal">
      <formula>1</formula>
    </cfRule>
  </conditionalFormatting>
  <conditionalFormatting sqref="AG40:AH40">
    <cfRule type="cellIs" dxfId="1847" priority="1195" stopIfTrue="1" operator="equal">
      <formula>99</formula>
    </cfRule>
  </conditionalFormatting>
  <conditionalFormatting sqref="M40:N40">
    <cfRule type="cellIs" dxfId="1846" priority="1194" stopIfTrue="1" operator="equal">
      <formula>99</formula>
    </cfRule>
  </conditionalFormatting>
  <conditionalFormatting sqref="N40">
    <cfRule type="cellIs" dxfId="1845" priority="1193" stopIfTrue="1" operator="equal">
      <formula>26</formula>
    </cfRule>
  </conditionalFormatting>
  <conditionalFormatting sqref="N40">
    <cfRule type="cellIs" dxfId="1844" priority="1192" stopIfTrue="1" operator="equal">
      <formula>99</formula>
    </cfRule>
  </conditionalFormatting>
  <conditionalFormatting sqref="M40">
    <cfRule type="cellIs" dxfId="1843" priority="1190" stopIfTrue="1" operator="equal">
      <formula>2</formula>
    </cfRule>
    <cfRule type="cellIs" dxfId="1842" priority="1191" stopIfTrue="1" operator="equal">
      <formula>1</formula>
    </cfRule>
  </conditionalFormatting>
  <conditionalFormatting sqref="O40:P40">
    <cfRule type="cellIs" dxfId="1841" priority="1189" stopIfTrue="1" operator="equal">
      <formula>99</formula>
    </cfRule>
  </conditionalFormatting>
  <conditionalFormatting sqref="P40">
    <cfRule type="cellIs" dxfId="1840" priority="1188" stopIfTrue="1" operator="equal">
      <formula>26</formula>
    </cfRule>
  </conditionalFormatting>
  <conditionalFormatting sqref="P40">
    <cfRule type="cellIs" dxfId="1839" priority="1187" stopIfTrue="1" operator="equal">
      <formula>99</formula>
    </cfRule>
  </conditionalFormatting>
  <conditionalFormatting sqref="O40">
    <cfRule type="cellIs" dxfId="1838" priority="1185" stopIfTrue="1" operator="equal">
      <formula>2</formula>
    </cfRule>
    <cfRule type="cellIs" dxfId="1837" priority="1186" stopIfTrue="1" operator="equal">
      <formula>1</formula>
    </cfRule>
  </conditionalFormatting>
  <conditionalFormatting sqref="Q40:R40">
    <cfRule type="cellIs" dxfId="1836" priority="1184" stopIfTrue="1" operator="equal">
      <formula>99</formula>
    </cfRule>
  </conditionalFormatting>
  <conditionalFormatting sqref="R40">
    <cfRule type="cellIs" dxfId="1835" priority="1183" stopIfTrue="1" operator="equal">
      <formula>26</formula>
    </cfRule>
  </conditionalFormatting>
  <conditionalFormatting sqref="R40">
    <cfRule type="cellIs" dxfId="1834" priority="1182" stopIfTrue="1" operator="equal">
      <formula>99</formula>
    </cfRule>
  </conditionalFormatting>
  <conditionalFormatting sqref="Q40">
    <cfRule type="cellIs" dxfId="1833" priority="1180" stopIfTrue="1" operator="equal">
      <formula>2</formula>
    </cfRule>
    <cfRule type="cellIs" dxfId="1832" priority="1181" stopIfTrue="1" operator="equal">
      <formula>1</formula>
    </cfRule>
  </conditionalFormatting>
  <conditionalFormatting sqref="S40:T40">
    <cfRule type="cellIs" dxfId="1831" priority="1179" stopIfTrue="1" operator="equal">
      <formula>99</formula>
    </cfRule>
  </conditionalFormatting>
  <conditionalFormatting sqref="T40">
    <cfRule type="cellIs" dxfId="1830" priority="1178" stopIfTrue="1" operator="equal">
      <formula>26</formula>
    </cfRule>
  </conditionalFormatting>
  <conditionalFormatting sqref="T40">
    <cfRule type="cellIs" dxfId="1829" priority="1177" stopIfTrue="1" operator="equal">
      <formula>99</formula>
    </cfRule>
  </conditionalFormatting>
  <conditionalFormatting sqref="S40">
    <cfRule type="cellIs" dxfId="1828" priority="1175" stopIfTrue="1" operator="equal">
      <formula>2</formula>
    </cfRule>
    <cfRule type="cellIs" dxfId="1827" priority="1176" stopIfTrue="1" operator="equal">
      <formula>1</formula>
    </cfRule>
  </conditionalFormatting>
  <conditionalFormatting sqref="U40:V40">
    <cfRule type="cellIs" dxfId="1826" priority="1174" stopIfTrue="1" operator="equal">
      <formula>99</formula>
    </cfRule>
  </conditionalFormatting>
  <conditionalFormatting sqref="V40">
    <cfRule type="cellIs" dxfId="1825" priority="1173" stopIfTrue="1" operator="equal">
      <formula>26</formula>
    </cfRule>
  </conditionalFormatting>
  <conditionalFormatting sqref="V40">
    <cfRule type="cellIs" dxfId="1824" priority="1172" stopIfTrue="1" operator="equal">
      <formula>99</formula>
    </cfRule>
  </conditionalFormatting>
  <conditionalFormatting sqref="U40">
    <cfRule type="cellIs" dxfId="1823" priority="1170" stopIfTrue="1" operator="equal">
      <formula>2</formula>
    </cfRule>
    <cfRule type="cellIs" dxfId="1822" priority="1171" stopIfTrue="1" operator="equal">
      <formula>1</formula>
    </cfRule>
  </conditionalFormatting>
  <conditionalFormatting sqref="W40:X40">
    <cfRule type="cellIs" dxfId="1821" priority="1169" stopIfTrue="1" operator="equal">
      <formula>99</formula>
    </cfRule>
  </conditionalFormatting>
  <conditionalFormatting sqref="X40">
    <cfRule type="cellIs" dxfId="1820" priority="1168" stopIfTrue="1" operator="equal">
      <formula>26</formula>
    </cfRule>
  </conditionalFormatting>
  <conditionalFormatting sqref="X40">
    <cfRule type="cellIs" dxfId="1819" priority="1167" stopIfTrue="1" operator="equal">
      <formula>99</formula>
    </cfRule>
  </conditionalFormatting>
  <conditionalFormatting sqref="W40">
    <cfRule type="cellIs" dxfId="1818" priority="1165" stopIfTrue="1" operator="equal">
      <formula>2</formula>
    </cfRule>
    <cfRule type="cellIs" dxfId="1817" priority="1166" stopIfTrue="1" operator="equal">
      <formula>1</formula>
    </cfRule>
  </conditionalFormatting>
  <conditionalFormatting sqref="Y40:Z40">
    <cfRule type="cellIs" dxfId="1816" priority="1164" stopIfTrue="1" operator="equal">
      <formula>99</formula>
    </cfRule>
  </conditionalFormatting>
  <conditionalFormatting sqref="Z40">
    <cfRule type="cellIs" dxfId="1815" priority="1163" stopIfTrue="1" operator="equal">
      <formula>26</formula>
    </cfRule>
  </conditionalFormatting>
  <conditionalFormatting sqref="Z40">
    <cfRule type="cellIs" dxfId="1814" priority="1162" stopIfTrue="1" operator="equal">
      <formula>99</formula>
    </cfRule>
  </conditionalFormatting>
  <conditionalFormatting sqref="Y40">
    <cfRule type="cellIs" dxfId="1813" priority="1160" stopIfTrue="1" operator="equal">
      <formula>2</formula>
    </cfRule>
    <cfRule type="cellIs" dxfId="1812" priority="1161" stopIfTrue="1" operator="equal">
      <formula>1</formula>
    </cfRule>
  </conditionalFormatting>
  <conditionalFormatting sqref="AA40">
    <cfRule type="cellIs" dxfId="1811" priority="1159" stopIfTrue="1" operator="equal">
      <formula>99</formula>
    </cfRule>
  </conditionalFormatting>
  <conditionalFormatting sqref="AA40">
    <cfRule type="cellIs" dxfId="1810" priority="1157" stopIfTrue="1" operator="equal">
      <formula>2</formula>
    </cfRule>
    <cfRule type="cellIs" dxfId="1809" priority="1158" stopIfTrue="1" operator="equal">
      <formula>1</formula>
    </cfRule>
  </conditionalFormatting>
  <conditionalFormatting sqref="AC40:AD40">
    <cfRule type="cellIs" dxfId="1808" priority="1156" stopIfTrue="1" operator="equal">
      <formula>99</formula>
    </cfRule>
  </conditionalFormatting>
  <conditionalFormatting sqref="AD40">
    <cfRule type="cellIs" dxfId="1807" priority="1155" stopIfTrue="1" operator="equal">
      <formula>26</formula>
    </cfRule>
  </conditionalFormatting>
  <conditionalFormatting sqref="AD40">
    <cfRule type="cellIs" dxfId="1806" priority="1154" stopIfTrue="1" operator="equal">
      <formula>99</formula>
    </cfRule>
  </conditionalFormatting>
  <conditionalFormatting sqref="AC40">
    <cfRule type="cellIs" dxfId="1805" priority="1152" stopIfTrue="1" operator="equal">
      <formula>2</formula>
    </cfRule>
    <cfRule type="cellIs" dxfId="1804" priority="1153" stopIfTrue="1" operator="equal">
      <formula>1</formula>
    </cfRule>
  </conditionalFormatting>
  <conditionalFormatting sqref="AE40:AF40">
    <cfRule type="cellIs" dxfId="1803" priority="1151" stopIfTrue="1" operator="equal">
      <formula>99</formula>
    </cfRule>
  </conditionalFormatting>
  <conditionalFormatting sqref="AF40">
    <cfRule type="cellIs" dxfId="1802" priority="1150" stopIfTrue="1" operator="equal">
      <formula>26</formula>
    </cfRule>
  </conditionalFormatting>
  <conditionalFormatting sqref="AF40">
    <cfRule type="cellIs" dxfId="1801" priority="1149" stopIfTrue="1" operator="equal">
      <formula>99</formula>
    </cfRule>
  </conditionalFormatting>
  <conditionalFormatting sqref="AE40">
    <cfRule type="cellIs" dxfId="1800" priority="1147" stopIfTrue="1" operator="equal">
      <formula>2</formula>
    </cfRule>
    <cfRule type="cellIs" dxfId="1799" priority="1148" stopIfTrue="1" operator="equal">
      <formula>1</formula>
    </cfRule>
  </conditionalFormatting>
  <conditionalFormatting sqref="AH40">
    <cfRule type="cellIs" dxfId="1798" priority="1146" stopIfTrue="1" operator="equal">
      <formula>26</formula>
    </cfRule>
  </conditionalFormatting>
  <conditionalFormatting sqref="AH40">
    <cfRule type="cellIs" dxfId="1797" priority="1145" stopIfTrue="1" operator="equal">
      <formula>99</formula>
    </cfRule>
  </conditionalFormatting>
  <conditionalFormatting sqref="AG40">
    <cfRule type="cellIs" dxfId="1796" priority="1143" stopIfTrue="1" operator="equal">
      <formula>2</formula>
    </cfRule>
    <cfRule type="cellIs" dxfId="1795" priority="1144" stopIfTrue="1" operator="equal">
      <formula>1</formula>
    </cfRule>
  </conditionalFormatting>
  <conditionalFormatting sqref="AG41">
    <cfRule type="cellIs" dxfId="1794" priority="1142" stopIfTrue="1" operator="equal">
      <formula>99</formula>
    </cfRule>
  </conditionalFormatting>
  <conditionalFormatting sqref="M41:N41">
    <cfRule type="cellIs" dxfId="1793" priority="1141" stopIfTrue="1" operator="equal">
      <formula>99</formula>
    </cfRule>
  </conditionalFormatting>
  <conditionalFormatting sqref="N41">
    <cfRule type="cellIs" dxfId="1792" priority="1140" stopIfTrue="1" operator="equal">
      <formula>26</formula>
    </cfRule>
  </conditionalFormatting>
  <conditionalFormatting sqref="N41">
    <cfRule type="cellIs" dxfId="1791" priority="1139" stopIfTrue="1" operator="equal">
      <formula>99</formula>
    </cfRule>
  </conditionalFormatting>
  <conditionalFormatting sqref="M41">
    <cfRule type="cellIs" dxfId="1790" priority="1137" stopIfTrue="1" operator="equal">
      <formula>2</formula>
    </cfRule>
    <cfRule type="cellIs" dxfId="1789" priority="1138" stopIfTrue="1" operator="equal">
      <formula>1</formula>
    </cfRule>
  </conditionalFormatting>
  <conditionalFormatting sqref="O41:P41">
    <cfRule type="cellIs" dxfId="1788" priority="1136" stopIfTrue="1" operator="equal">
      <formula>99</formula>
    </cfRule>
  </conditionalFormatting>
  <conditionalFormatting sqref="P41">
    <cfRule type="cellIs" dxfId="1787" priority="1135" stopIfTrue="1" operator="equal">
      <formula>26</formula>
    </cfRule>
  </conditionalFormatting>
  <conditionalFormatting sqref="P41">
    <cfRule type="cellIs" dxfId="1786" priority="1134" stopIfTrue="1" operator="equal">
      <formula>99</formula>
    </cfRule>
  </conditionalFormatting>
  <conditionalFormatting sqref="O41">
    <cfRule type="cellIs" dxfId="1785" priority="1132" stopIfTrue="1" operator="equal">
      <formula>2</formula>
    </cfRule>
    <cfRule type="cellIs" dxfId="1784" priority="1133" stopIfTrue="1" operator="equal">
      <formula>1</formula>
    </cfRule>
  </conditionalFormatting>
  <conditionalFormatting sqref="Q41:R41">
    <cfRule type="cellIs" dxfId="1783" priority="1131" stopIfTrue="1" operator="equal">
      <formula>99</formula>
    </cfRule>
  </conditionalFormatting>
  <conditionalFormatting sqref="R41">
    <cfRule type="cellIs" dxfId="1782" priority="1130" stopIfTrue="1" operator="equal">
      <formula>26</formula>
    </cfRule>
  </conditionalFormatting>
  <conditionalFormatting sqref="R41">
    <cfRule type="cellIs" dxfId="1781" priority="1129" stopIfTrue="1" operator="equal">
      <formula>99</formula>
    </cfRule>
  </conditionalFormatting>
  <conditionalFormatting sqref="Q41">
    <cfRule type="cellIs" dxfId="1780" priority="1127" stopIfTrue="1" operator="equal">
      <formula>2</formula>
    </cfRule>
    <cfRule type="cellIs" dxfId="1779" priority="1128" stopIfTrue="1" operator="equal">
      <formula>1</formula>
    </cfRule>
  </conditionalFormatting>
  <conditionalFormatting sqref="S41:T41">
    <cfRule type="cellIs" dxfId="1778" priority="1126" stopIfTrue="1" operator="equal">
      <formula>99</formula>
    </cfRule>
  </conditionalFormatting>
  <conditionalFormatting sqref="T41">
    <cfRule type="cellIs" dxfId="1777" priority="1125" stopIfTrue="1" operator="equal">
      <formula>26</formula>
    </cfRule>
  </conditionalFormatting>
  <conditionalFormatting sqref="T41">
    <cfRule type="cellIs" dxfId="1776" priority="1124" stopIfTrue="1" operator="equal">
      <formula>99</formula>
    </cfRule>
  </conditionalFormatting>
  <conditionalFormatting sqref="S41">
    <cfRule type="cellIs" dxfId="1775" priority="1122" stopIfTrue="1" operator="equal">
      <formula>2</formula>
    </cfRule>
    <cfRule type="cellIs" dxfId="1774" priority="1123" stopIfTrue="1" operator="equal">
      <formula>1</formula>
    </cfRule>
  </conditionalFormatting>
  <conditionalFormatting sqref="U41">
    <cfRule type="cellIs" dxfId="1773" priority="1121" stopIfTrue="1" operator="equal">
      <formula>99</formula>
    </cfRule>
  </conditionalFormatting>
  <conditionalFormatting sqref="U41">
    <cfRule type="cellIs" dxfId="1772" priority="1119" stopIfTrue="1" operator="equal">
      <formula>2</formula>
    </cfRule>
    <cfRule type="cellIs" dxfId="1771" priority="1120" stopIfTrue="1" operator="equal">
      <formula>1</formula>
    </cfRule>
  </conditionalFormatting>
  <conditionalFormatting sqref="W41:X41">
    <cfRule type="cellIs" dxfId="1770" priority="1118" stopIfTrue="1" operator="equal">
      <formula>99</formula>
    </cfRule>
  </conditionalFormatting>
  <conditionalFormatting sqref="X41">
    <cfRule type="cellIs" dxfId="1769" priority="1117" stopIfTrue="1" operator="equal">
      <formula>26</formula>
    </cfRule>
  </conditionalFormatting>
  <conditionalFormatting sqref="X41">
    <cfRule type="cellIs" dxfId="1768" priority="1116" stopIfTrue="1" operator="equal">
      <formula>99</formula>
    </cfRule>
  </conditionalFormatting>
  <conditionalFormatting sqref="W41">
    <cfRule type="cellIs" dxfId="1767" priority="1114" stopIfTrue="1" operator="equal">
      <formula>2</formula>
    </cfRule>
    <cfRule type="cellIs" dxfId="1766" priority="1115" stopIfTrue="1" operator="equal">
      <formula>1</formula>
    </cfRule>
  </conditionalFormatting>
  <conditionalFormatting sqref="Y41:Z41">
    <cfRule type="cellIs" dxfId="1765" priority="1113" stopIfTrue="1" operator="equal">
      <formula>99</formula>
    </cfRule>
  </conditionalFormatting>
  <conditionalFormatting sqref="Z41">
    <cfRule type="cellIs" dxfId="1764" priority="1112" stopIfTrue="1" operator="equal">
      <formula>26</formula>
    </cfRule>
  </conditionalFormatting>
  <conditionalFormatting sqref="Z41">
    <cfRule type="cellIs" dxfId="1763" priority="1111" stopIfTrue="1" operator="equal">
      <formula>99</formula>
    </cfRule>
  </conditionalFormatting>
  <conditionalFormatting sqref="Y41">
    <cfRule type="cellIs" dxfId="1762" priority="1109" stopIfTrue="1" operator="equal">
      <formula>2</formula>
    </cfRule>
    <cfRule type="cellIs" dxfId="1761" priority="1110" stopIfTrue="1" operator="equal">
      <formula>1</formula>
    </cfRule>
  </conditionalFormatting>
  <conditionalFormatting sqref="AA41:AB41">
    <cfRule type="cellIs" dxfId="1760" priority="1108" stopIfTrue="1" operator="equal">
      <formula>99</formula>
    </cfRule>
  </conditionalFormatting>
  <conditionalFormatting sqref="AB41">
    <cfRule type="cellIs" dxfId="1759" priority="1107" stopIfTrue="1" operator="equal">
      <formula>26</formula>
    </cfRule>
  </conditionalFormatting>
  <conditionalFormatting sqref="AB41">
    <cfRule type="cellIs" dxfId="1758" priority="1106" stopIfTrue="1" operator="equal">
      <formula>99</formula>
    </cfRule>
  </conditionalFormatting>
  <conditionalFormatting sqref="AA41">
    <cfRule type="cellIs" dxfId="1757" priority="1104" stopIfTrue="1" operator="equal">
      <formula>2</formula>
    </cfRule>
    <cfRule type="cellIs" dxfId="1756" priority="1105" stopIfTrue="1" operator="equal">
      <formula>1</formula>
    </cfRule>
  </conditionalFormatting>
  <conditionalFormatting sqref="AC41:AD41">
    <cfRule type="cellIs" dxfId="1755" priority="1103" stopIfTrue="1" operator="equal">
      <formula>99</formula>
    </cfRule>
  </conditionalFormatting>
  <conditionalFormatting sqref="AD41">
    <cfRule type="cellIs" dxfId="1754" priority="1102" stopIfTrue="1" operator="equal">
      <formula>26</formula>
    </cfRule>
  </conditionalFormatting>
  <conditionalFormatting sqref="AD41">
    <cfRule type="cellIs" dxfId="1753" priority="1101" stopIfTrue="1" operator="equal">
      <formula>99</formula>
    </cfRule>
  </conditionalFormatting>
  <conditionalFormatting sqref="AC41">
    <cfRule type="cellIs" dxfId="1752" priority="1099" stopIfTrue="1" operator="equal">
      <formula>2</formula>
    </cfRule>
    <cfRule type="cellIs" dxfId="1751" priority="1100" stopIfTrue="1" operator="equal">
      <formula>1</formula>
    </cfRule>
  </conditionalFormatting>
  <conditionalFormatting sqref="AE41:AF41">
    <cfRule type="cellIs" dxfId="1750" priority="1098" stopIfTrue="1" operator="equal">
      <formula>99</formula>
    </cfRule>
  </conditionalFormatting>
  <conditionalFormatting sqref="AF41">
    <cfRule type="cellIs" dxfId="1749" priority="1097" stopIfTrue="1" operator="equal">
      <formula>26</formula>
    </cfRule>
  </conditionalFormatting>
  <conditionalFormatting sqref="AF41">
    <cfRule type="cellIs" dxfId="1748" priority="1096" stopIfTrue="1" operator="equal">
      <formula>99</formula>
    </cfRule>
  </conditionalFormatting>
  <conditionalFormatting sqref="AE41">
    <cfRule type="cellIs" dxfId="1747" priority="1094" stopIfTrue="1" operator="equal">
      <formula>2</formula>
    </cfRule>
    <cfRule type="cellIs" dxfId="1746" priority="1095" stopIfTrue="1" operator="equal">
      <formula>1</formula>
    </cfRule>
  </conditionalFormatting>
  <conditionalFormatting sqref="AG41">
    <cfRule type="cellIs" dxfId="1745" priority="1092" stopIfTrue="1" operator="equal">
      <formula>2</formula>
    </cfRule>
    <cfRule type="cellIs" dxfId="1744" priority="1093" stopIfTrue="1" operator="equal">
      <formula>1</formula>
    </cfRule>
  </conditionalFormatting>
  <conditionalFormatting sqref="AG42:AH42">
    <cfRule type="cellIs" dxfId="1743" priority="1091" stopIfTrue="1" operator="equal">
      <formula>99</formula>
    </cfRule>
  </conditionalFormatting>
  <conditionalFormatting sqref="M42:N42">
    <cfRule type="cellIs" dxfId="1742" priority="1090" stopIfTrue="1" operator="equal">
      <formula>99</formula>
    </cfRule>
  </conditionalFormatting>
  <conditionalFormatting sqref="N42">
    <cfRule type="cellIs" dxfId="1741" priority="1089" stopIfTrue="1" operator="equal">
      <formula>26</formula>
    </cfRule>
  </conditionalFormatting>
  <conditionalFormatting sqref="N42">
    <cfRule type="cellIs" dxfId="1740" priority="1088" stopIfTrue="1" operator="equal">
      <formula>99</formula>
    </cfRule>
  </conditionalFormatting>
  <conditionalFormatting sqref="M42">
    <cfRule type="cellIs" dxfId="1739" priority="1086" stopIfTrue="1" operator="equal">
      <formula>2</formula>
    </cfRule>
    <cfRule type="cellIs" dxfId="1738" priority="1087" stopIfTrue="1" operator="equal">
      <formula>1</formula>
    </cfRule>
  </conditionalFormatting>
  <conditionalFormatting sqref="O42:P42">
    <cfRule type="cellIs" dxfId="1737" priority="1085" stopIfTrue="1" operator="equal">
      <formula>99</formula>
    </cfRule>
  </conditionalFormatting>
  <conditionalFormatting sqref="P42">
    <cfRule type="cellIs" dxfId="1736" priority="1084" stopIfTrue="1" operator="equal">
      <formula>26</formula>
    </cfRule>
  </conditionalFormatting>
  <conditionalFormatting sqref="P42">
    <cfRule type="cellIs" dxfId="1735" priority="1083" stopIfTrue="1" operator="equal">
      <formula>99</formula>
    </cfRule>
  </conditionalFormatting>
  <conditionalFormatting sqref="O42">
    <cfRule type="cellIs" dxfId="1734" priority="1081" stopIfTrue="1" operator="equal">
      <formula>2</formula>
    </cfRule>
    <cfRule type="cellIs" dxfId="1733" priority="1082" stopIfTrue="1" operator="equal">
      <formula>1</formula>
    </cfRule>
  </conditionalFormatting>
  <conditionalFormatting sqref="Q42:R42">
    <cfRule type="cellIs" dxfId="1732" priority="1080" stopIfTrue="1" operator="equal">
      <formula>99</formula>
    </cfRule>
  </conditionalFormatting>
  <conditionalFormatting sqref="R42">
    <cfRule type="cellIs" dxfId="1731" priority="1079" stopIfTrue="1" operator="equal">
      <formula>26</formula>
    </cfRule>
  </conditionalFormatting>
  <conditionalFormatting sqref="R42">
    <cfRule type="cellIs" dxfId="1730" priority="1078" stopIfTrue="1" operator="equal">
      <formula>99</formula>
    </cfRule>
  </conditionalFormatting>
  <conditionalFormatting sqref="Q42">
    <cfRule type="cellIs" dxfId="1729" priority="1076" stopIfTrue="1" operator="equal">
      <formula>2</formula>
    </cfRule>
    <cfRule type="cellIs" dxfId="1728" priority="1077" stopIfTrue="1" operator="equal">
      <formula>1</formula>
    </cfRule>
  </conditionalFormatting>
  <conditionalFormatting sqref="S42:T42">
    <cfRule type="cellIs" dxfId="1727" priority="1075" stopIfTrue="1" operator="equal">
      <formula>99</formula>
    </cfRule>
  </conditionalFormatting>
  <conditionalFormatting sqref="T42">
    <cfRule type="cellIs" dxfId="1726" priority="1074" stopIfTrue="1" operator="equal">
      <formula>26</formula>
    </cfRule>
  </conditionalFormatting>
  <conditionalFormatting sqref="T42">
    <cfRule type="cellIs" dxfId="1725" priority="1073" stopIfTrue="1" operator="equal">
      <formula>99</formula>
    </cfRule>
  </conditionalFormatting>
  <conditionalFormatting sqref="S42">
    <cfRule type="cellIs" dxfId="1724" priority="1071" stopIfTrue="1" operator="equal">
      <formula>2</formula>
    </cfRule>
    <cfRule type="cellIs" dxfId="1723" priority="1072" stopIfTrue="1" operator="equal">
      <formula>1</formula>
    </cfRule>
  </conditionalFormatting>
  <conditionalFormatting sqref="U42:V42">
    <cfRule type="cellIs" dxfId="1722" priority="1070" stopIfTrue="1" operator="equal">
      <formula>99</formula>
    </cfRule>
  </conditionalFormatting>
  <conditionalFormatting sqref="V42">
    <cfRule type="cellIs" dxfId="1721" priority="1069" stopIfTrue="1" operator="equal">
      <formula>26</formula>
    </cfRule>
  </conditionalFormatting>
  <conditionalFormatting sqref="V42">
    <cfRule type="cellIs" dxfId="1720" priority="1068" stopIfTrue="1" operator="equal">
      <formula>99</formula>
    </cfRule>
  </conditionalFormatting>
  <conditionalFormatting sqref="U42">
    <cfRule type="cellIs" dxfId="1719" priority="1066" stopIfTrue="1" operator="equal">
      <formula>2</formula>
    </cfRule>
    <cfRule type="cellIs" dxfId="1718" priority="1067" stopIfTrue="1" operator="equal">
      <formula>1</formula>
    </cfRule>
  </conditionalFormatting>
  <conditionalFormatting sqref="W42">
    <cfRule type="cellIs" dxfId="1717" priority="1065" stopIfTrue="1" operator="equal">
      <formula>99</formula>
    </cfRule>
  </conditionalFormatting>
  <conditionalFormatting sqref="W42">
    <cfRule type="cellIs" dxfId="1716" priority="1063" stopIfTrue="1" operator="equal">
      <formula>2</formula>
    </cfRule>
    <cfRule type="cellIs" dxfId="1715" priority="1064" stopIfTrue="1" operator="equal">
      <formula>1</formula>
    </cfRule>
  </conditionalFormatting>
  <conditionalFormatting sqref="Y42:Z42">
    <cfRule type="cellIs" dxfId="1714" priority="1062" stopIfTrue="1" operator="equal">
      <formula>99</formula>
    </cfRule>
  </conditionalFormatting>
  <conditionalFormatting sqref="Z42">
    <cfRule type="cellIs" dxfId="1713" priority="1061" stopIfTrue="1" operator="equal">
      <formula>26</formula>
    </cfRule>
  </conditionalFormatting>
  <conditionalFormatting sqref="Z42">
    <cfRule type="cellIs" dxfId="1712" priority="1060" stopIfTrue="1" operator="equal">
      <formula>99</formula>
    </cfRule>
  </conditionalFormatting>
  <conditionalFormatting sqref="Y42">
    <cfRule type="cellIs" dxfId="1711" priority="1058" stopIfTrue="1" operator="equal">
      <formula>2</formula>
    </cfRule>
    <cfRule type="cellIs" dxfId="1710" priority="1059" stopIfTrue="1" operator="equal">
      <formula>1</formula>
    </cfRule>
  </conditionalFormatting>
  <conditionalFormatting sqref="AA42:AB42">
    <cfRule type="cellIs" dxfId="1709" priority="1057" stopIfTrue="1" operator="equal">
      <formula>99</formula>
    </cfRule>
  </conditionalFormatting>
  <conditionalFormatting sqref="AB42">
    <cfRule type="cellIs" dxfId="1708" priority="1056" stopIfTrue="1" operator="equal">
      <formula>26</formula>
    </cfRule>
  </conditionalFormatting>
  <conditionalFormatting sqref="AB42">
    <cfRule type="cellIs" dxfId="1707" priority="1055" stopIfTrue="1" operator="equal">
      <formula>99</formula>
    </cfRule>
  </conditionalFormatting>
  <conditionalFormatting sqref="AA42">
    <cfRule type="cellIs" dxfId="1706" priority="1053" stopIfTrue="1" operator="equal">
      <formula>2</formula>
    </cfRule>
    <cfRule type="cellIs" dxfId="1705" priority="1054" stopIfTrue="1" operator="equal">
      <formula>1</formula>
    </cfRule>
  </conditionalFormatting>
  <conditionalFormatting sqref="AC42:AD42">
    <cfRule type="cellIs" dxfId="1704" priority="1052" stopIfTrue="1" operator="equal">
      <formula>99</formula>
    </cfRule>
  </conditionalFormatting>
  <conditionalFormatting sqref="AD42">
    <cfRule type="cellIs" dxfId="1703" priority="1051" stopIfTrue="1" operator="equal">
      <formula>26</formula>
    </cfRule>
  </conditionalFormatting>
  <conditionalFormatting sqref="AD42">
    <cfRule type="cellIs" dxfId="1702" priority="1050" stopIfTrue="1" operator="equal">
      <formula>99</formula>
    </cfRule>
  </conditionalFormatting>
  <conditionalFormatting sqref="AC42">
    <cfRule type="cellIs" dxfId="1701" priority="1048" stopIfTrue="1" operator="equal">
      <formula>2</formula>
    </cfRule>
    <cfRule type="cellIs" dxfId="1700" priority="1049" stopIfTrue="1" operator="equal">
      <formula>1</formula>
    </cfRule>
  </conditionalFormatting>
  <conditionalFormatting sqref="AE42:AF42">
    <cfRule type="cellIs" dxfId="1699" priority="1047" stopIfTrue="1" operator="equal">
      <formula>99</formula>
    </cfRule>
  </conditionalFormatting>
  <conditionalFormatting sqref="AF42">
    <cfRule type="cellIs" dxfId="1698" priority="1046" stopIfTrue="1" operator="equal">
      <formula>26</formula>
    </cfRule>
  </conditionalFormatting>
  <conditionalFormatting sqref="AF42">
    <cfRule type="cellIs" dxfId="1697" priority="1045" stopIfTrue="1" operator="equal">
      <formula>99</formula>
    </cfRule>
  </conditionalFormatting>
  <conditionalFormatting sqref="AE42">
    <cfRule type="cellIs" dxfId="1696" priority="1043" stopIfTrue="1" operator="equal">
      <formula>2</formula>
    </cfRule>
    <cfRule type="cellIs" dxfId="1695" priority="1044" stopIfTrue="1" operator="equal">
      <formula>1</formula>
    </cfRule>
  </conditionalFormatting>
  <conditionalFormatting sqref="AH42">
    <cfRule type="cellIs" dxfId="1694" priority="1042" stopIfTrue="1" operator="equal">
      <formula>26</formula>
    </cfRule>
  </conditionalFormatting>
  <conditionalFormatting sqref="AH42">
    <cfRule type="cellIs" dxfId="1693" priority="1041" stopIfTrue="1" operator="equal">
      <formula>99</formula>
    </cfRule>
  </conditionalFormatting>
  <conditionalFormatting sqref="AG42">
    <cfRule type="cellIs" dxfId="1692" priority="1039" stopIfTrue="1" operator="equal">
      <formula>2</formula>
    </cfRule>
    <cfRule type="cellIs" dxfId="1691" priority="1040" stopIfTrue="1" operator="equal">
      <formula>1</formula>
    </cfRule>
  </conditionalFormatting>
  <conditionalFormatting sqref="AG43:AH43">
    <cfRule type="cellIs" dxfId="1690" priority="1038" stopIfTrue="1" operator="equal">
      <formula>99</formula>
    </cfRule>
  </conditionalFormatting>
  <conditionalFormatting sqref="M43:N43">
    <cfRule type="cellIs" dxfId="1689" priority="1037" stopIfTrue="1" operator="equal">
      <formula>99</formula>
    </cfRule>
  </conditionalFormatting>
  <conditionalFormatting sqref="N43">
    <cfRule type="cellIs" dxfId="1688" priority="1036" stopIfTrue="1" operator="equal">
      <formula>26</formula>
    </cfRule>
  </conditionalFormatting>
  <conditionalFormatting sqref="N43">
    <cfRule type="cellIs" dxfId="1687" priority="1035" stopIfTrue="1" operator="equal">
      <formula>99</formula>
    </cfRule>
  </conditionalFormatting>
  <conditionalFormatting sqref="M43">
    <cfRule type="cellIs" dxfId="1686" priority="1033" stopIfTrue="1" operator="equal">
      <formula>2</formula>
    </cfRule>
    <cfRule type="cellIs" dxfId="1685" priority="1034" stopIfTrue="1" operator="equal">
      <formula>1</formula>
    </cfRule>
  </conditionalFormatting>
  <conditionalFormatting sqref="O43:P43">
    <cfRule type="cellIs" dxfId="1684" priority="1032" stopIfTrue="1" operator="equal">
      <formula>99</formula>
    </cfRule>
  </conditionalFormatting>
  <conditionalFormatting sqref="P43">
    <cfRule type="cellIs" dxfId="1683" priority="1031" stopIfTrue="1" operator="equal">
      <formula>26</formula>
    </cfRule>
  </conditionalFormatting>
  <conditionalFormatting sqref="P43">
    <cfRule type="cellIs" dxfId="1682" priority="1030" stopIfTrue="1" operator="equal">
      <formula>99</formula>
    </cfRule>
  </conditionalFormatting>
  <conditionalFormatting sqref="O43">
    <cfRule type="cellIs" dxfId="1681" priority="1028" stopIfTrue="1" operator="equal">
      <formula>2</formula>
    </cfRule>
    <cfRule type="cellIs" dxfId="1680" priority="1029" stopIfTrue="1" operator="equal">
      <formula>1</formula>
    </cfRule>
  </conditionalFormatting>
  <conditionalFormatting sqref="Q43:R43">
    <cfRule type="cellIs" dxfId="1679" priority="1027" stopIfTrue="1" operator="equal">
      <formula>99</formula>
    </cfRule>
  </conditionalFormatting>
  <conditionalFormatting sqref="R43">
    <cfRule type="cellIs" dxfId="1678" priority="1026" stopIfTrue="1" operator="equal">
      <formula>26</formula>
    </cfRule>
  </conditionalFormatting>
  <conditionalFormatting sqref="R43">
    <cfRule type="cellIs" dxfId="1677" priority="1025" stopIfTrue="1" operator="equal">
      <formula>99</formula>
    </cfRule>
  </conditionalFormatting>
  <conditionalFormatting sqref="Q43">
    <cfRule type="cellIs" dxfId="1676" priority="1023" stopIfTrue="1" operator="equal">
      <formula>2</formula>
    </cfRule>
    <cfRule type="cellIs" dxfId="1675" priority="1024" stopIfTrue="1" operator="equal">
      <formula>1</formula>
    </cfRule>
  </conditionalFormatting>
  <conditionalFormatting sqref="S43:T43">
    <cfRule type="cellIs" dxfId="1674" priority="1022" stopIfTrue="1" operator="equal">
      <formula>99</formula>
    </cfRule>
  </conditionalFormatting>
  <conditionalFormatting sqref="T43">
    <cfRule type="cellIs" dxfId="1673" priority="1021" stopIfTrue="1" operator="equal">
      <formula>26</formula>
    </cfRule>
  </conditionalFormatting>
  <conditionalFormatting sqref="T43">
    <cfRule type="cellIs" dxfId="1672" priority="1020" stopIfTrue="1" operator="equal">
      <formula>99</formula>
    </cfRule>
  </conditionalFormatting>
  <conditionalFormatting sqref="S43">
    <cfRule type="cellIs" dxfId="1671" priority="1018" stopIfTrue="1" operator="equal">
      <formula>2</formula>
    </cfRule>
    <cfRule type="cellIs" dxfId="1670" priority="1019" stopIfTrue="1" operator="equal">
      <formula>1</formula>
    </cfRule>
  </conditionalFormatting>
  <conditionalFormatting sqref="U43:V43">
    <cfRule type="cellIs" dxfId="1669" priority="1017" stopIfTrue="1" operator="equal">
      <formula>99</formula>
    </cfRule>
  </conditionalFormatting>
  <conditionalFormatting sqref="V43">
    <cfRule type="cellIs" dxfId="1668" priority="1016" stopIfTrue="1" operator="equal">
      <formula>26</formula>
    </cfRule>
  </conditionalFormatting>
  <conditionalFormatting sqref="V43">
    <cfRule type="cellIs" dxfId="1667" priority="1015" stopIfTrue="1" operator="equal">
      <formula>99</formula>
    </cfRule>
  </conditionalFormatting>
  <conditionalFormatting sqref="U43">
    <cfRule type="cellIs" dxfId="1666" priority="1013" stopIfTrue="1" operator="equal">
      <formula>2</formula>
    </cfRule>
    <cfRule type="cellIs" dxfId="1665" priority="1014" stopIfTrue="1" operator="equal">
      <formula>1</formula>
    </cfRule>
  </conditionalFormatting>
  <conditionalFormatting sqref="W43:X43">
    <cfRule type="cellIs" dxfId="1664" priority="1012" stopIfTrue="1" operator="equal">
      <formula>99</formula>
    </cfRule>
  </conditionalFormatting>
  <conditionalFormatting sqref="X43">
    <cfRule type="cellIs" dxfId="1663" priority="1011" stopIfTrue="1" operator="equal">
      <formula>26</formula>
    </cfRule>
  </conditionalFormatting>
  <conditionalFormatting sqref="X43">
    <cfRule type="cellIs" dxfId="1662" priority="1010" stopIfTrue="1" operator="equal">
      <formula>99</formula>
    </cfRule>
  </conditionalFormatting>
  <conditionalFormatting sqref="W43">
    <cfRule type="cellIs" dxfId="1661" priority="1008" stopIfTrue="1" operator="equal">
      <formula>2</formula>
    </cfRule>
    <cfRule type="cellIs" dxfId="1660" priority="1009" stopIfTrue="1" operator="equal">
      <formula>1</formula>
    </cfRule>
  </conditionalFormatting>
  <conditionalFormatting sqref="Y43">
    <cfRule type="cellIs" dxfId="1659" priority="1007" stopIfTrue="1" operator="equal">
      <formula>99</formula>
    </cfRule>
  </conditionalFormatting>
  <conditionalFormatting sqref="Y43">
    <cfRule type="cellIs" dxfId="1658" priority="1005" stopIfTrue="1" operator="equal">
      <formula>2</formula>
    </cfRule>
    <cfRule type="cellIs" dxfId="1657" priority="1006" stopIfTrue="1" operator="equal">
      <formula>1</formula>
    </cfRule>
  </conditionalFormatting>
  <conditionalFormatting sqref="AA43:AB43">
    <cfRule type="cellIs" dxfId="1656" priority="1004" stopIfTrue="1" operator="equal">
      <formula>99</formula>
    </cfRule>
  </conditionalFormatting>
  <conditionalFormatting sqref="AB43">
    <cfRule type="cellIs" dxfId="1655" priority="1003" stopIfTrue="1" operator="equal">
      <formula>26</formula>
    </cfRule>
  </conditionalFormatting>
  <conditionalFormatting sqref="AB43">
    <cfRule type="cellIs" dxfId="1654" priority="1002" stopIfTrue="1" operator="equal">
      <formula>99</formula>
    </cfRule>
  </conditionalFormatting>
  <conditionalFormatting sqref="AA43">
    <cfRule type="cellIs" dxfId="1653" priority="1000" stopIfTrue="1" operator="equal">
      <formula>2</formula>
    </cfRule>
    <cfRule type="cellIs" dxfId="1652" priority="1001" stopIfTrue="1" operator="equal">
      <formula>1</formula>
    </cfRule>
  </conditionalFormatting>
  <conditionalFormatting sqref="AC43:AD43">
    <cfRule type="cellIs" dxfId="1651" priority="999" stopIfTrue="1" operator="equal">
      <formula>99</formula>
    </cfRule>
  </conditionalFormatting>
  <conditionalFormatting sqref="AD43">
    <cfRule type="cellIs" dxfId="1650" priority="998" stopIfTrue="1" operator="equal">
      <formula>26</formula>
    </cfRule>
  </conditionalFormatting>
  <conditionalFormatting sqref="AD43">
    <cfRule type="cellIs" dxfId="1649" priority="997" stopIfTrue="1" operator="equal">
      <formula>99</formula>
    </cfRule>
  </conditionalFormatting>
  <conditionalFormatting sqref="AC43">
    <cfRule type="cellIs" dxfId="1648" priority="995" stopIfTrue="1" operator="equal">
      <formula>2</formula>
    </cfRule>
    <cfRule type="cellIs" dxfId="1647" priority="996" stopIfTrue="1" operator="equal">
      <formula>1</formula>
    </cfRule>
  </conditionalFormatting>
  <conditionalFormatting sqref="AE43:AF43">
    <cfRule type="cellIs" dxfId="1646" priority="994" stopIfTrue="1" operator="equal">
      <formula>99</formula>
    </cfRule>
  </conditionalFormatting>
  <conditionalFormatting sqref="AF43">
    <cfRule type="cellIs" dxfId="1645" priority="993" stopIfTrue="1" operator="equal">
      <formula>26</formula>
    </cfRule>
  </conditionalFormatting>
  <conditionalFormatting sqref="AF43">
    <cfRule type="cellIs" dxfId="1644" priority="992" stopIfTrue="1" operator="equal">
      <formula>99</formula>
    </cfRule>
  </conditionalFormatting>
  <conditionalFormatting sqref="AE43">
    <cfRule type="cellIs" dxfId="1643" priority="990" stopIfTrue="1" operator="equal">
      <formula>2</formula>
    </cfRule>
    <cfRule type="cellIs" dxfId="1642" priority="991" stopIfTrue="1" operator="equal">
      <formula>1</formula>
    </cfRule>
  </conditionalFormatting>
  <conditionalFormatting sqref="AH43">
    <cfRule type="cellIs" dxfId="1641" priority="989" stopIfTrue="1" operator="equal">
      <formula>26</formula>
    </cfRule>
  </conditionalFormatting>
  <conditionalFormatting sqref="AH43">
    <cfRule type="cellIs" dxfId="1640" priority="988" stopIfTrue="1" operator="equal">
      <formula>99</formula>
    </cfRule>
  </conditionalFormatting>
  <conditionalFormatting sqref="AG43">
    <cfRule type="cellIs" dxfId="1639" priority="986" stopIfTrue="1" operator="equal">
      <formula>2</formula>
    </cfRule>
    <cfRule type="cellIs" dxfId="1638" priority="987" stopIfTrue="1" operator="equal">
      <formula>1</formula>
    </cfRule>
  </conditionalFormatting>
  <conditionalFormatting sqref="AG44:AH44">
    <cfRule type="cellIs" dxfId="1637" priority="985" stopIfTrue="1" operator="equal">
      <formula>99</formula>
    </cfRule>
  </conditionalFormatting>
  <conditionalFormatting sqref="M44:N44">
    <cfRule type="cellIs" dxfId="1636" priority="984" stopIfTrue="1" operator="equal">
      <formula>99</formula>
    </cfRule>
  </conditionalFormatting>
  <conditionalFormatting sqref="N44">
    <cfRule type="cellIs" dxfId="1635" priority="983" stopIfTrue="1" operator="equal">
      <formula>26</formula>
    </cfRule>
  </conditionalFormatting>
  <conditionalFormatting sqref="N44">
    <cfRule type="cellIs" dxfId="1634" priority="982" stopIfTrue="1" operator="equal">
      <formula>99</formula>
    </cfRule>
  </conditionalFormatting>
  <conditionalFormatting sqref="M44">
    <cfRule type="cellIs" dxfId="1633" priority="980" stopIfTrue="1" operator="equal">
      <formula>2</formula>
    </cfRule>
    <cfRule type="cellIs" dxfId="1632" priority="981" stopIfTrue="1" operator="equal">
      <formula>1</formula>
    </cfRule>
  </conditionalFormatting>
  <conditionalFormatting sqref="O44">
    <cfRule type="cellIs" dxfId="1631" priority="979" stopIfTrue="1" operator="equal">
      <formula>99</formula>
    </cfRule>
  </conditionalFormatting>
  <conditionalFormatting sqref="O44">
    <cfRule type="cellIs" dxfId="1630" priority="977" stopIfTrue="1" operator="equal">
      <formula>2</formula>
    </cfRule>
    <cfRule type="cellIs" dxfId="1629" priority="978" stopIfTrue="1" operator="equal">
      <formula>1</formula>
    </cfRule>
  </conditionalFormatting>
  <conditionalFormatting sqref="Q44:R44">
    <cfRule type="cellIs" dxfId="1628" priority="976" stopIfTrue="1" operator="equal">
      <formula>99</formula>
    </cfRule>
  </conditionalFormatting>
  <conditionalFormatting sqref="R44">
    <cfRule type="cellIs" dxfId="1627" priority="975" stopIfTrue="1" operator="equal">
      <formula>26</formula>
    </cfRule>
  </conditionalFormatting>
  <conditionalFormatting sqref="R44">
    <cfRule type="cellIs" dxfId="1626" priority="974" stopIfTrue="1" operator="equal">
      <formula>99</formula>
    </cfRule>
  </conditionalFormatting>
  <conditionalFormatting sqref="Q44">
    <cfRule type="cellIs" dxfId="1625" priority="972" stopIfTrue="1" operator="equal">
      <formula>2</formula>
    </cfRule>
    <cfRule type="cellIs" dxfId="1624" priority="973" stopIfTrue="1" operator="equal">
      <formula>1</formula>
    </cfRule>
  </conditionalFormatting>
  <conditionalFormatting sqref="S44:T44">
    <cfRule type="cellIs" dxfId="1623" priority="971" stopIfTrue="1" operator="equal">
      <formula>99</formula>
    </cfRule>
  </conditionalFormatting>
  <conditionalFormatting sqref="T44">
    <cfRule type="cellIs" dxfId="1622" priority="970" stopIfTrue="1" operator="equal">
      <formula>26</formula>
    </cfRule>
  </conditionalFormatting>
  <conditionalFormatting sqref="T44">
    <cfRule type="cellIs" dxfId="1621" priority="969" stopIfTrue="1" operator="equal">
      <formula>99</formula>
    </cfRule>
  </conditionalFormatting>
  <conditionalFormatting sqref="S44">
    <cfRule type="cellIs" dxfId="1620" priority="967" stopIfTrue="1" operator="equal">
      <formula>2</formula>
    </cfRule>
    <cfRule type="cellIs" dxfId="1619" priority="968" stopIfTrue="1" operator="equal">
      <formula>1</formula>
    </cfRule>
  </conditionalFormatting>
  <conditionalFormatting sqref="U44:V44">
    <cfRule type="cellIs" dxfId="1618" priority="966" stopIfTrue="1" operator="equal">
      <formula>99</formula>
    </cfRule>
  </conditionalFormatting>
  <conditionalFormatting sqref="V44">
    <cfRule type="cellIs" dxfId="1617" priority="965" stopIfTrue="1" operator="equal">
      <formula>26</formula>
    </cfRule>
  </conditionalFormatting>
  <conditionalFormatting sqref="V44">
    <cfRule type="cellIs" dxfId="1616" priority="964" stopIfTrue="1" operator="equal">
      <formula>99</formula>
    </cfRule>
  </conditionalFormatting>
  <conditionalFormatting sqref="U44">
    <cfRule type="cellIs" dxfId="1615" priority="962" stopIfTrue="1" operator="equal">
      <formula>2</formula>
    </cfRule>
    <cfRule type="cellIs" dxfId="1614" priority="963" stopIfTrue="1" operator="equal">
      <formula>1</formula>
    </cfRule>
  </conditionalFormatting>
  <conditionalFormatting sqref="W44">
    <cfRule type="cellIs" dxfId="1613" priority="961" stopIfTrue="1" operator="equal">
      <formula>99</formula>
    </cfRule>
  </conditionalFormatting>
  <conditionalFormatting sqref="W44">
    <cfRule type="cellIs" dxfId="1612" priority="959" stopIfTrue="1" operator="equal">
      <formula>2</formula>
    </cfRule>
    <cfRule type="cellIs" dxfId="1611" priority="960" stopIfTrue="1" operator="equal">
      <formula>1</formula>
    </cfRule>
  </conditionalFormatting>
  <conditionalFormatting sqref="Y44:Z44">
    <cfRule type="cellIs" dxfId="1610" priority="958" stopIfTrue="1" operator="equal">
      <formula>99</formula>
    </cfRule>
  </conditionalFormatting>
  <conditionalFormatting sqref="Z44">
    <cfRule type="cellIs" dxfId="1609" priority="957" stopIfTrue="1" operator="equal">
      <formula>26</formula>
    </cfRule>
  </conditionalFormatting>
  <conditionalFormatting sqref="Z44">
    <cfRule type="cellIs" dxfId="1608" priority="956" stopIfTrue="1" operator="equal">
      <formula>99</formula>
    </cfRule>
  </conditionalFormatting>
  <conditionalFormatting sqref="Y44">
    <cfRule type="cellIs" dxfId="1607" priority="954" stopIfTrue="1" operator="equal">
      <formula>2</formula>
    </cfRule>
    <cfRule type="cellIs" dxfId="1606" priority="955" stopIfTrue="1" operator="equal">
      <formula>1</formula>
    </cfRule>
  </conditionalFormatting>
  <conditionalFormatting sqref="AA44:AB44">
    <cfRule type="cellIs" dxfId="1605" priority="953" stopIfTrue="1" operator="equal">
      <formula>99</formula>
    </cfRule>
  </conditionalFormatting>
  <conditionalFormatting sqref="AB44">
    <cfRule type="cellIs" dxfId="1604" priority="952" stopIfTrue="1" operator="equal">
      <formula>26</formula>
    </cfRule>
  </conditionalFormatting>
  <conditionalFormatting sqref="AB44">
    <cfRule type="cellIs" dxfId="1603" priority="951" stopIfTrue="1" operator="equal">
      <formula>99</formula>
    </cfRule>
  </conditionalFormatting>
  <conditionalFormatting sqref="AA44">
    <cfRule type="cellIs" dxfId="1602" priority="949" stopIfTrue="1" operator="equal">
      <formula>2</formula>
    </cfRule>
    <cfRule type="cellIs" dxfId="1601" priority="950" stopIfTrue="1" operator="equal">
      <formula>1</formula>
    </cfRule>
  </conditionalFormatting>
  <conditionalFormatting sqref="AC44:AD44">
    <cfRule type="cellIs" dxfId="1600" priority="948" stopIfTrue="1" operator="equal">
      <formula>99</formula>
    </cfRule>
  </conditionalFormatting>
  <conditionalFormatting sqref="AD44">
    <cfRule type="cellIs" dxfId="1599" priority="947" stopIfTrue="1" operator="equal">
      <formula>26</formula>
    </cfRule>
  </conditionalFormatting>
  <conditionalFormatting sqref="AD44">
    <cfRule type="cellIs" dxfId="1598" priority="946" stopIfTrue="1" operator="equal">
      <formula>99</formula>
    </cfRule>
  </conditionalFormatting>
  <conditionalFormatting sqref="AC44">
    <cfRule type="cellIs" dxfId="1597" priority="944" stopIfTrue="1" operator="equal">
      <formula>2</formula>
    </cfRule>
    <cfRule type="cellIs" dxfId="1596" priority="945" stopIfTrue="1" operator="equal">
      <formula>1</formula>
    </cfRule>
  </conditionalFormatting>
  <conditionalFormatting sqref="AE44:AF44">
    <cfRule type="cellIs" dxfId="1595" priority="943" stopIfTrue="1" operator="equal">
      <formula>99</formula>
    </cfRule>
  </conditionalFormatting>
  <conditionalFormatting sqref="AF44">
    <cfRule type="cellIs" dxfId="1594" priority="942" stopIfTrue="1" operator="equal">
      <formula>26</formula>
    </cfRule>
  </conditionalFormatting>
  <conditionalFormatting sqref="AF44">
    <cfRule type="cellIs" dxfId="1593" priority="941" stopIfTrue="1" operator="equal">
      <formula>99</formula>
    </cfRule>
  </conditionalFormatting>
  <conditionalFormatting sqref="AE44">
    <cfRule type="cellIs" dxfId="1592" priority="939" stopIfTrue="1" operator="equal">
      <formula>2</formula>
    </cfRule>
    <cfRule type="cellIs" dxfId="1591" priority="940" stopIfTrue="1" operator="equal">
      <formula>1</formula>
    </cfRule>
  </conditionalFormatting>
  <conditionalFormatting sqref="AH44">
    <cfRule type="cellIs" dxfId="1590" priority="938" stopIfTrue="1" operator="equal">
      <formula>26</formula>
    </cfRule>
  </conditionalFormatting>
  <conditionalFormatting sqref="AH44">
    <cfRule type="cellIs" dxfId="1589" priority="937" stopIfTrue="1" operator="equal">
      <formula>99</formula>
    </cfRule>
  </conditionalFormatting>
  <conditionalFormatting sqref="AG44">
    <cfRule type="cellIs" dxfId="1588" priority="935" stopIfTrue="1" operator="equal">
      <formula>2</formula>
    </cfRule>
    <cfRule type="cellIs" dxfId="1587" priority="936" stopIfTrue="1" operator="equal">
      <formula>1</formula>
    </cfRule>
  </conditionalFormatting>
  <conditionalFormatting sqref="AG45:AH45">
    <cfRule type="cellIs" dxfId="1586" priority="934" stopIfTrue="1" operator="equal">
      <formula>99</formula>
    </cfRule>
  </conditionalFormatting>
  <conditionalFormatting sqref="M45:N45">
    <cfRule type="cellIs" dxfId="1585" priority="933" stopIfTrue="1" operator="equal">
      <formula>99</formula>
    </cfRule>
  </conditionalFormatting>
  <conditionalFormatting sqref="N45">
    <cfRule type="cellIs" dxfId="1584" priority="932" stopIfTrue="1" operator="equal">
      <formula>26</formula>
    </cfRule>
  </conditionalFormatting>
  <conditionalFormatting sqref="N45">
    <cfRule type="cellIs" dxfId="1583" priority="931" stopIfTrue="1" operator="equal">
      <formula>99</formula>
    </cfRule>
  </conditionalFormatting>
  <conditionalFormatting sqref="M45">
    <cfRule type="cellIs" dxfId="1582" priority="929" stopIfTrue="1" operator="equal">
      <formula>2</formula>
    </cfRule>
    <cfRule type="cellIs" dxfId="1581" priority="930" stopIfTrue="1" operator="equal">
      <formula>1</formula>
    </cfRule>
  </conditionalFormatting>
  <conditionalFormatting sqref="O45:P45">
    <cfRule type="cellIs" dxfId="1580" priority="928" stopIfTrue="1" operator="equal">
      <formula>99</formula>
    </cfRule>
  </conditionalFormatting>
  <conditionalFormatting sqref="P45">
    <cfRule type="cellIs" dxfId="1579" priority="927" stopIfTrue="1" operator="equal">
      <formula>26</formula>
    </cfRule>
  </conditionalFormatting>
  <conditionalFormatting sqref="P45">
    <cfRule type="cellIs" dxfId="1578" priority="926" stopIfTrue="1" operator="equal">
      <formula>99</formula>
    </cfRule>
  </conditionalFormatting>
  <conditionalFormatting sqref="O45">
    <cfRule type="cellIs" dxfId="1577" priority="924" stopIfTrue="1" operator="equal">
      <formula>2</formula>
    </cfRule>
    <cfRule type="cellIs" dxfId="1576" priority="925" stopIfTrue="1" operator="equal">
      <formula>1</formula>
    </cfRule>
  </conditionalFormatting>
  <conditionalFormatting sqref="Q45:R45">
    <cfRule type="cellIs" dxfId="1575" priority="923" stopIfTrue="1" operator="equal">
      <formula>99</formula>
    </cfRule>
  </conditionalFormatting>
  <conditionalFormatting sqref="R45">
    <cfRule type="cellIs" dxfId="1574" priority="922" stopIfTrue="1" operator="equal">
      <formula>26</formula>
    </cfRule>
  </conditionalFormatting>
  <conditionalFormatting sqref="R45">
    <cfRule type="cellIs" dxfId="1573" priority="921" stopIfTrue="1" operator="equal">
      <formula>99</formula>
    </cfRule>
  </conditionalFormatting>
  <conditionalFormatting sqref="Q45">
    <cfRule type="cellIs" dxfId="1572" priority="919" stopIfTrue="1" operator="equal">
      <formula>2</formula>
    </cfRule>
    <cfRule type="cellIs" dxfId="1571" priority="920" stopIfTrue="1" operator="equal">
      <formula>1</formula>
    </cfRule>
  </conditionalFormatting>
  <conditionalFormatting sqref="S45:T45">
    <cfRule type="cellIs" dxfId="1570" priority="918" stopIfTrue="1" operator="equal">
      <formula>99</formula>
    </cfRule>
  </conditionalFormatting>
  <conditionalFormatting sqref="T45">
    <cfRule type="cellIs" dxfId="1569" priority="917" stopIfTrue="1" operator="equal">
      <formula>26</formula>
    </cfRule>
  </conditionalFormatting>
  <conditionalFormatting sqref="T45">
    <cfRule type="cellIs" dxfId="1568" priority="916" stopIfTrue="1" operator="equal">
      <formula>99</formula>
    </cfRule>
  </conditionalFormatting>
  <conditionalFormatting sqref="S45">
    <cfRule type="cellIs" dxfId="1567" priority="914" stopIfTrue="1" operator="equal">
      <formula>2</formula>
    </cfRule>
    <cfRule type="cellIs" dxfId="1566" priority="915" stopIfTrue="1" operator="equal">
      <formula>1</formula>
    </cfRule>
  </conditionalFormatting>
  <conditionalFormatting sqref="U45:V45">
    <cfRule type="cellIs" dxfId="1565" priority="913" stopIfTrue="1" operator="equal">
      <formula>99</formula>
    </cfRule>
  </conditionalFormatting>
  <conditionalFormatting sqref="V45">
    <cfRule type="cellIs" dxfId="1564" priority="912" stopIfTrue="1" operator="equal">
      <formula>26</formula>
    </cfRule>
  </conditionalFormatting>
  <conditionalFormatting sqref="V45">
    <cfRule type="cellIs" dxfId="1563" priority="911" stopIfTrue="1" operator="equal">
      <formula>99</formula>
    </cfRule>
  </conditionalFormatting>
  <conditionalFormatting sqref="U45">
    <cfRule type="cellIs" dxfId="1562" priority="909" stopIfTrue="1" operator="equal">
      <formula>2</formula>
    </cfRule>
    <cfRule type="cellIs" dxfId="1561" priority="910" stopIfTrue="1" operator="equal">
      <formula>1</formula>
    </cfRule>
  </conditionalFormatting>
  <conditionalFormatting sqref="W45:X45">
    <cfRule type="cellIs" dxfId="1560" priority="908" stopIfTrue="1" operator="equal">
      <formula>99</formula>
    </cfRule>
  </conditionalFormatting>
  <conditionalFormatting sqref="X45">
    <cfRule type="cellIs" dxfId="1559" priority="907" stopIfTrue="1" operator="equal">
      <formula>26</formula>
    </cfRule>
  </conditionalFormatting>
  <conditionalFormatting sqref="X45">
    <cfRule type="cellIs" dxfId="1558" priority="906" stopIfTrue="1" operator="equal">
      <formula>99</formula>
    </cfRule>
  </conditionalFormatting>
  <conditionalFormatting sqref="W45">
    <cfRule type="cellIs" dxfId="1557" priority="904" stopIfTrue="1" operator="equal">
      <formula>2</formula>
    </cfRule>
    <cfRule type="cellIs" dxfId="1556" priority="905" stopIfTrue="1" operator="equal">
      <formula>1</formula>
    </cfRule>
  </conditionalFormatting>
  <conditionalFormatting sqref="Y45:Z45">
    <cfRule type="cellIs" dxfId="1555" priority="903" stopIfTrue="1" operator="equal">
      <formula>99</formula>
    </cfRule>
  </conditionalFormatting>
  <conditionalFormatting sqref="Z45">
    <cfRule type="cellIs" dxfId="1554" priority="902" stopIfTrue="1" operator="equal">
      <formula>26</formula>
    </cfRule>
  </conditionalFormatting>
  <conditionalFormatting sqref="Z45">
    <cfRule type="cellIs" dxfId="1553" priority="901" stopIfTrue="1" operator="equal">
      <formula>99</formula>
    </cfRule>
  </conditionalFormatting>
  <conditionalFormatting sqref="Y45">
    <cfRule type="cellIs" dxfId="1552" priority="899" stopIfTrue="1" operator="equal">
      <formula>2</formula>
    </cfRule>
    <cfRule type="cellIs" dxfId="1551" priority="900" stopIfTrue="1" operator="equal">
      <formula>1</formula>
    </cfRule>
  </conditionalFormatting>
  <conditionalFormatting sqref="AA45:AB45">
    <cfRule type="cellIs" dxfId="1550" priority="898" stopIfTrue="1" operator="equal">
      <formula>99</formula>
    </cfRule>
  </conditionalFormatting>
  <conditionalFormatting sqref="AB45">
    <cfRule type="cellIs" dxfId="1549" priority="897" stopIfTrue="1" operator="equal">
      <formula>26</formula>
    </cfRule>
  </conditionalFormatting>
  <conditionalFormatting sqref="AB45">
    <cfRule type="cellIs" dxfId="1548" priority="896" stopIfTrue="1" operator="equal">
      <formula>99</formula>
    </cfRule>
  </conditionalFormatting>
  <conditionalFormatting sqref="AA45">
    <cfRule type="cellIs" dxfId="1547" priority="894" stopIfTrue="1" operator="equal">
      <formula>2</formula>
    </cfRule>
    <cfRule type="cellIs" dxfId="1546" priority="895" stopIfTrue="1" operator="equal">
      <formula>1</formula>
    </cfRule>
  </conditionalFormatting>
  <conditionalFormatting sqref="AC45:AD45">
    <cfRule type="cellIs" dxfId="1545" priority="893" stopIfTrue="1" operator="equal">
      <formula>99</formula>
    </cfRule>
  </conditionalFormatting>
  <conditionalFormatting sqref="AD45">
    <cfRule type="cellIs" dxfId="1544" priority="892" stopIfTrue="1" operator="equal">
      <formula>26</formula>
    </cfRule>
  </conditionalFormatting>
  <conditionalFormatting sqref="AD45">
    <cfRule type="cellIs" dxfId="1543" priority="891" stopIfTrue="1" operator="equal">
      <formula>99</formula>
    </cfRule>
  </conditionalFormatting>
  <conditionalFormatting sqref="AC45">
    <cfRule type="cellIs" dxfId="1542" priority="889" stopIfTrue="1" operator="equal">
      <formula>2</formula>
    </cfRule>
    <cfRule type="cellIs" dxfId="1541" priority="890" stopIfTrue="1" operator="equal">
      <formula>1</formula>
    </cfRule>
  </conditionalFormatting>
  <conditionalFormatting sqref="AE45:AF45">
    <cfRule type="cellIs" dxfId="1540" priority="888" stopIfTrue="1" operator="equal">
      <formula>99</formula>
    </cfRule>
  </conditionalFormatting>
  <conditionalFormatting sqref="AF45">
    <cfRule type="cellIs" dxfId="1539" priority="887" stopIfTrue="1" operator="equal">
      <formula>26</formula>
    </cfRule>
  </conditionalFormatting>
  <conditionalFormatting sqref="AF45">
    <cfRule type="cellIs" dxfId="1538" priority="886" stopIfTrue="1" operator="equal">
      <formula>99</formula>
    </cfRule>
  </conditionalFormatting>
  <conditionalFormatting sqref="AE45">
    <cfRule type="cellIs" dxfId="1537" priority="884" stopIfTrue="1" operator="equal">
      <formula>2</formula>
    </cfRule>
    <cfRule type="cellIs" dxfId="1536" priority="885" stopIfTrue="1" operator="equal">
      <formula>1</formula>
    </cfRule>
  </conditionalFormatting>
  <conditionalFormatting sqref="AH45">
    <cfRule type="cellIs" dxfId="1535" priority="883" stopIfTrue="1" operator="equal">
      <formula>26</formula>
    </cfRule>
  </conditionalFormatting>
  <conditionalFormatting sqref="AH45">
    <cfRule type="cellIs" dxfId="1534" priority="882" stopIfTrue="1" operator="equal">
      <formula>99</formula>
    </cfRule>
  </conditionalFormatting>
  <conditionalFormatting sqref="AG45">
    <cfRule type="cellIs" dxfId="1533" priority="880" stopIfTrue="1" operator="equal">
      <formula>2</formula>
    </cfRule>
    <cfRule type="cellIs" dxfId="1532" priority="881" stopIfTrue="1" operator="equal">
      <formula>1</formula>
    </cfRule>
  </conditionalFormatting>
  <conditionalFormatting sqref="AG46:AH46">
    <cfRule type="cellIs" dxfId="1531" priority="879" stopIfTrue="1" operator="equal">
      <formula>99</formula>
    </cfRule>
  </conditionalFormatting>
  <conditionalFormatting sqref="M46:N46">
    <cfRule type="cellIs" dxfId="1530" priority="878" stopIfTrue="1" operator="equal">
      <formula>99</formula>
    </cfRule>
  </conditionalFormatting>
  <conditionalFormatting sqref="N46">
    <cfRule type="cellIs" dxfId="1529" priority="877" stopIfTrue="1" operator="equal">
      <formula>26</formula>
    </cfRule>
  </conditionalFormatting>
  <conditionalFormatting sqref="N46">
    <cfRule type="cellIs" dxfId="1528" priority="876" stopIfTrue="1" operator="equal">
      <formula>99</formula>
    </cfRule>
  </conditionalFormatting>
  <conditionalFormatting sqref="M46">
    <cfRule type="cellIs" dxfId="1527" priority="874" stopIfTrue="1" operator="equal">
      <formula>2</formula>
    </cfRule>
    <cfRule type="cellIs" dxfId="1526" priority="875" stopIfTrue="1" operator="equal">
      <formula>1</formula>
    </cfRule>
  </conditionalFormatting>
  <conditionalFormatting sqref="O46:P46">
    <cfRule type="cellIs" dxfId="1525" priority="873" stopIfTrue="1" operator="equal">
      <formula>99</formula>
    </cfRule>
  </conditionalFormatting>
  <conditionalFormatting sqref="P46">
    <cfRule type="cellIs" dxfId="1524" priority="872" stopIfTrue="1" operator="equal">
      <formula>26</formula>
    </cfRule>
  </conditionalFormatting>
  <conditionalFormatting sqref="P46">
    <cfRule type="cellIs" dxfId="1523" priority="871" stopIfTrue="1" operator="equal">
      <formula>99</formula>
    </cfRule>
  </conditionalFormatting>
  <conditionalFormatting sqref="O46">
    <cfRule type="cellIs" dxfId="1522" priority="869" stopIfTrue="1" operator="equal">
      <formula>2</formula>
    </cfRule>
    <cfRule type="cellIs" dxfId="1521" priority="870" stopIfTrue="1" operator="equal">
      <formula>1</formula>
    </cfRule>
  </conditionalFormatting>
  <conditionalFormatting sqref="Q46:R46">
    <cfRule type="cellIs" dxfId="1520" priority="868" stopIfTrue="1" operator="equal">
      <formula>99</formula>
    </cfRule>
  </conditionalFormatting>
  <conditionalFormatting sqref="R46">
    <cfRule type="cellIs" dxfId="1519" priority="867" stopIfTrue="1" operator="equal">
      <formula>26</formula>
    </cfRule>
  </conditionalFormatting>
  <conditionalFormatting sqref="R46">
    <cfRule type="cellIs" dxfId="1518" priority="866" stopIfTrue="1" operator="equal">
      <formula>99</formula>
    </cfRule>
  </conditionalFormatting>
  <conditionalFormatting sqref="Q46">
    <cfRule type="cellIs" dxfId="1517" priority="864" stopIfTrue="1" operator="equal">
      <formula>2</formula>
    </cfRule>
    <cfRule type="cellIs" dxfId="1516" priority="865" stopIfTrue="1" operator="equal">
      <formula>1</formula>
    </cfRule>
  </conditionalFormatting>
  <conditionalFormatting sqref="S46:T46">
    <cfRule type="cellIs" dxfId="1515" priority="863" stopIfTrue="1" operator="equal">
      <formula>99</formula>
    </cfRule>
  </conditionalFormatting>
  <conditionalFormatting sqref="T46">
    <cfRule type="cellIs" dxfId="1514" priority="862" stopIfTrue="1" operator="equal">
      <formula>26</formula>
    </cfRule>
  </conditionalFormatting>
  <conditionalFormatting sqref="T46">
    <cfRule type="cellIs" dxfId="1513" priority="861" stopIfTrue="1" operator="equal">
      <formula>99</formula>
    </cfRule>
  </conditionalFormatting>
  <conditionalFormatting sqref="S46">
    <cfRule type="cellIs" dxfId="1512" priority="859" stopIfTrue="1" operator="equal">
      <formula>2</formula>
    </cfRule>
    <cfRule type="cellIs" dxfId="1511" priority="860" stopIfTrue="1" operator="equal">
      <formula>1</formula>
    </cfRule>
  </conditionalFormatting>
  <conditionalFormatting sqref="U46:V46">
    <cfRule type="cellIs" dxfId="1510" priority="858" stopIfTrue="1" operator="equal">
      <formula>99</formula>
    </cfRule>
  </conditionalFormatting>
  <conditionalFormatting sqref="V46">
    <cfRule type="cellIs" dxfId="1509" priority="857" stopIfTrue="1" operator="equal">
      <formula>26</formula>
    </cfRule>
  </conditionalFormatting>
  <conditionalFormatting sqref="V46">
    <cfRule type="cellIs" dxfId="1508" priority="856" stopIfTrue="1" operator="equal">
      <formula>99</formula>
    </cfRule>
  </conditionalFormatting>
  <conditionalFormatting sqref="U46">
    <cfRule type="cellIs" dxfId="1507" priority="854" stopIfTrue="1" operator="equal">
      <formula>2</formula>
    </cfRule>
    <cfRule type="cellIs" dxfId="1506" priority="855" stopIfTrue="1" operator="equal">
      <formula>1</formula>
    </cfRule>
  </conditionalFormatting>
  <conditionalFormatting sqref="W46:X46">
    <cfRule type="cellIs" dxfId="1505" priority="853" stopIfTrue="1" operator="equal">
      <formula>99</formula>
    </cfRule>
  </conditionalFormatting>
  <conditionalFormatting sqref="X46">
    <cfRule type="cellIs" dxfId="1504" priority="852" stopIfTrue="1" operator="equal">
      <formula>26</formula>
    </cfRule>
  </conditionalFormatting>
  <conditionalFormatting sqref="X46">
    <cfRule type="cellIs" dxfId="1503" priority="851" stopIfTrue="1" operator="equal">
      <formula>99</formula>
    </cfRule>
  </conditionalFormatting>
  <conditionalFormatting sqref="W46">
    <cfRule type="cellIs" dxfId="1502" priority="849" stopIfTrue="1" operator="equal">
      <formula>2</formula>
    </cfRule>
    <cfRule type="cellIs" dxfId="1501" priority="850" stopIfTrue="1" operator="equal">
      <formula>1</formula>
    </cfRule>
  </conditionalFormatting>
  <conditionalFormatting sqref="Y46:Z46">
    <cfRule type="cellIs" dxfId="1500" priority="848" stopIfTrue="1" operator="equal">
      <formula>99</formula>
    </cfRule>
  </conditionalFormatting>
  <conditionalFormatting sqref="Z46">
    <cfRule type="cellIs" dxfId="1499" priority="847" stopIfTrue="1" operator="equal">
      <formula>26</formula>
    </cfRule>
  </conditionalFormatting>
  <conditionalFormatting sqref="Z46">
    <cfRule type="cellIs" dxfId="1498" priority="846" stopIfTrue="1" operator="equal">
      <formula>99</formula>
    </cfRule>
  </conditionalFormatting>
  <conditionalFormatting sqref="Y46">
    <cfRule type="cellIs" dxfId="1497" priority="844" stopIfTrue="1" operator="equal">
      <formula>2</formula>
    </cfRule>
    <cfRule type="cellIs" dxfId="1496" priority="845" stopIfTrue="1" operator="equal">
      <formula>1</formula>
    </cfRule>
  </conditionalFormatting>
  <conditionalFormatting sqref="AA46">
    <cfRule type="cellIs" dxfId="1495" priority="843" stopIfTrue="1" operator="equal">
      <formula>99</formula>
    </cfRule>
  </conditionalFormatting>
  <conditionalFormatting sqref="AA46">
    <cfRule type="cellIs" dxfId="1494" priority="841" stopIfTrue="1" operator="equal">
      <formula>2</formula>
    </cfRule>
    <cfRule type="cellIs" dxfId="1493" priority="842" stopIfTrue="1" operator="equal">
      <formula>1</formula>
    </cfRule>
  </conditionalFormatting>
  <conditionalFormatting sqref="AC46:AD46">
    <cfRule type="cellIs" dxfId="1492" priority="840" stopIfTrue="1" operator="equal">
      <formula>99</formula>
    </cfRule>
  </conditionalFormatting>
  <conditionalFormatting sqref="AD46">
    <cfRule type="cellIs" dxfId="1491" priority="839" stopIfTrue="1" operator="equal">
      <formula>26</formula>
    </cfRule>
  </conditionalFormatting>
  <conditionalFormatting sqref="AD46">
    <cfRule type="cellIs" dxfId="1490" priority="838" stopIfTrue="1" operator="equal">
      <formula>99</formula>
    </cfRule>
  </conditionalFormatting>
  <conditionalFormatting sqref="AC46">
    <cfRule type="cellIs" dxfId="1489" priority="836" stopIfTrue="1" operator="equal">
      <formula>2</formula>
    </cfRule>
    <cfRule type="cellIs" dxfId="1488" priority="837" stopIfTrue="1" operator="equal">
      <formula>1</formula>
    </cfRule>
  </conditionalFormatting>
  <conditionalFormatting sqref="AE46:AF46">
    <cfRule type="cellIs" dxfId="1487" priority="835" stopIfTrue="1" operator="equal">
      <formula>99</formula>
    </cfRule>
  </conditionalFormatting>
  <conditionalFormatting sqref="AF46">
    <cfRule type="cellIs" dxfId="1486" priority="834" stopIfTrue="1" operator="equal">
      <formula>26</formula>
    </cfRule>
  </conditionalFormatting>
  <conditionalFormatting sqref="AF46">
    <cfRule type="cellIs" dxfId="1485" priority="833" stopIfTrue="1" operator="equal">
      <formula>99</formula>
    </cfRule>
  </conditionalFormatting>
  <conditionalFormatting sqref="AE46">
    <cfRule type="cellIs" dxfId="1484" priority="831" stopIfTrue="1" operator="equal">
      <formula>2</formula>
    </cfRule>
    <cfRule type="cellIs" dxfId="1483" priority="832" stopIfTrue="1" operator="equal">
      <formula>1</formula>
    </cfRule>
  </conditionalFormatting>
  <conditionalFormatting sqref="AH46">
    <cfRule type="cellIs" dxfId="1482" priority="830" stopIfTrue="1" operator="equal">
      <formula>26</formula>
    </cfRule>
  </conditionalFormatting>
  <conditionalFormatting sqref="AH46">
    <cfRule type="cellIs" dxfId="1481" priority="829" stopIfTrue="1" operator="equal">
      <formula>99</formula>
    </cfRule>
  </conditionalFormatting>
  <conditionalFormatting sqref="AG46">
    <cfRule type="cellIs" dxfId="1480" priority="827" stopIfTrue="1" operator="equal">
      <formula>2</formula>
    </cfRule>
    <cfRule type="cellIs" dxfId="1479" priority="828" stopIfTrue="1" operator="equal">
      <formula>1</formula>
    </cfRule>
  </conditionalFormatting>
  <conditionalFormatting sqref="AG47:AH47">
    <cfRule type="cellIs" dxfId="1478" priority="826" stopIfTrue="1" operator="equal">
      <formula>99</formula>
    </cfRule>
  </conditionalFormatting>
  <conditionalFormatting sqref="M47:N47">
    <cfRule type="cellIs" dxfId="1477" priority="825" stopIfTrue="1" operator="equal">
      <formula>99</formula>
    </cfRule>
  </conditionalFormatting>
  <conditionalFormatting sqref="N47">
    <cfRule type="cellIs" dxfId="1476" priority="824" stopIfTrue="1" operator="equal">
      <formula>26</formula>
    </cfRule>
  </conditionalFormatting>
  <conditionalFormatting sqref="N47">
    <cfRule type="cellIs" dxfId="1475" priority="823" stopIfTrue="1" operator="equal">
      <formula>99</formula>
    </cfRule>
  </conditionalFormatting>
  <conditionalFormatting sqref="M47">
    <cfRule type="cellIs" dxfId="1474" priority="821" stopIfTrue="1" operator="equal">
      <formula>2</formula>
    </cfRule>
    <cfRule type="cellIs" dxfId="1473" priority="822" stopIfTrue="1" operator="equal">
      <formula>1</formula>
    </cfRule>
  </conditionalFormatting>
  <conditionalFormatting sqref="O47:P47">
    <cfRule type="cellIs" dxfId="1472" priority="820" stopIfTrue="1" operator="equal">
      <formula>99</formula>
    </cfRule>
  </conditionalFormatting>
  <conditionalFormatting sqref="P47">
    <cfRule type="cellIs" dxfId="1471" priority="819" stopIfTrue="1" operator="equal">
      <formula>26</formula>
    </cfRule>
  </conditionalFormatting>
  <conditionalFormatting sqref="P47">
    <cfRule type="cellIs" dxfId="1470" priority="818" stopIfTrue="1" operator="equal">
      <formula>99</formula>
    </cfRule>
  </conditionalFormatting>
  <conditionalFormatting sqref="O47">
    <cfRule type="cellIs" dxfId="1469" priority="816" stopIfTrue="1" operator="equal">
      <formula>2</formula>
    </cfRule>
    <cfRule type="cellIs" dxfId="1468" priority="817" stopIfTrue="1" operator="equal">
      <formula>1</formula>
    </cfRule>
  </conditionalFormatting>
  <conditionalFormatting sqref="Q47:R47">
    <cfRule type="cellIs" dxfId="1467" priority="815" stopIfTrue="1" operator="equal">
      <formula>99</formula>
    </cfRule>
  </conditionalFormatting>
  <conditionalFormatting sqref="R47">
    <cfRule type="cellIs" dxfId="1466" priority="814" stopIfTrue="1" operator="equal">
      <formula>26</formula>
    </cfRule>
  </conditionalFormatting>
  <conditionalFormatting sqref="R47">
    <cfRule type="cellIs" dxfId="1465" priority="813" stopIfTrue="1" operator="equal">
      <formula>99</formula>
    </cfRule>
  </conditionalFormatting>
  <conditionalFormatting sqref="Q47">
    <cfRule type="cellIs" dxfId="1464" priority="811" stopIfTrue="1" operator="equal">
      <formula>2</formula>
    </cfRule>
    <cfRule type="cellIs" dxfId="1463" priority="812" stopIfTrue="1" operator="equal">
      <formula>1</formula>
    </cfRule>
  </conditionalFormatting>
  <conditionalFormatting sqref="S47:T47">
    <cfRule type="cellIs" dxfId="1462" priority="810" stopIfTrue="1" operator="equal">
      <formula>99</formula>
    </cfRule>
  </conditionalFormatting>
  <conditionalFormatting sqref="T47">
    <cfRule type="cellIs" dxfId="1461" priority="809" stopIfTrue="1" operator="equal">
      <formula>26</formula>
    </cfRule>
  </conditionalFormatting>
  <conditionalFormatting sqref="T47">
    <cfRule type="cellIs" dxfId="1460" priority="808" stopIfTrue="1" operator="equal">
      <formula>99</formula>
    </cfRule>
  </conditionalFormatting>
  <conditionalFormatting sqref="S47">
    <cfRule type="cellIs" dxfId="1459" priority="806" stopIfTrue="1" operator="equal">
      <formula>2</formula>
    </cfRule>
    <cfRule type="cellIs" dxfId="1458" priority="807" stopIfTrue="1" operator="equal">
      <formula>1</formula>
    </cfRule>
  </conditionalFormatting>
  <conditionalFormatting sqref="U47:V47">
    <cfRule type="cellIs" dxfId="1457" priority="805" stopIfTrue="1" operator="equal">
      <formula>99</formula>
    </cfRule>
  </conditionalFormatting>
  <conditionalFormatting sqref="V47">
    <cfRule type="cellIs" dxfId="1456" priority="804" stopIfTrue="1" operator="equal">
      <formula>26</formula>
    </cfRule>
  </conditionalFormatting>
  <conditionalFormatting sqref="V47">
    <cfRule type="cellIs" dxfId="1455" priority="803" stopIfTrue="1" operator="equal">
      <formula>99</formula>
    </cfRule>
  </conditionalFormatting>
  <conditionalFormatting sqref="U47">
    <cfRule type="cellIs" dxfId="1454" priority="801" stopIfTrue="1" operator="equal">
      <formula>2</formula>
    </cfRule>
    <cfRule type="cellIs" dxfId="1453" priority="802" stopIfTrue="1" operator="equal">
      <formula>1</formula>
    </cfRule>
  </conditionalFormatting>
  <conditionalFormatting sqref="W47:X47">
    <cfRule type="cellIs" dxfId="1452" priority="800" stopIfTrue="1" operator="equal">
      <formula>99</formula>
    </cfRule>
  </conditionalFormatting>
  <conditionalFormatting sqref="X47">
    <cfRule type="cellIs" dxfId="1451" priority="799" stopIfTrue="1" operator="equal">
      <formula>26</formula>
    </cfRule>
  </conditionalFormatting>
  <conditionalFormatting sqref="X47">
    <cfRule type="cellIs" dxfId="1450" priority="798" stopIfTrue="1" operator="equal">
      <formula>99</formula>
    </cfRule>
  </conditionalFormatting>
  <conditionalFormatting sqref="W47">
    <cfRule type="cellIs" dxfId="1449" priority="796" stopIfTrue="1" operator="equal">
      <formula>2</formula>
    </cfRule>
    <cfRule type="cellIs" dxfId="1448" priority="797" stopIfTrue="1" operator="equal">
      <formula>1</formula>
    </cfRule>
  </conditionalFormatting>
  <conditionalFormatting sqref="Y47:Z47">
    <cfRule type="cellIs" dxfId="1447" priority="795" stopIfTrue="1" operator="equal">
      <formula>99</formula>
    </cfRule>
  </conditionalFormatting>
  <conditionalFormatting sqref="Z47">
    <cfRule type="cellIs" dxfId="1446" priority="794" stopIfTrue="1" operator="equal">
      <formula>26</formula>
    </cfRule>
  </conditionalFormatting>
  <conditionalFormatting sqref="Z47">
    <cfRule type="cellIs" dxfId="1445" priority="793" stopIfTrue="1" operator="equal">
      <formula>99</formula>
    </cfRule>
  </conditionalFormatting>
  <conditionalFormatting sqref="Y47">
    <cfRule type="cellIs" dxfId="1444" priority="791" stopIfTrue="1" operator="equal">
      <formula>2</formula>
    </cfRule>
    <cfRule type="cellIs" dxfId="1443" priority="792" stopIfTrue="1" operator="equal">
      <formula>1</formula>
    </cfRule>
  </conditionalFormatting>
  <conditionalFormatting sqref="AA47:AB47">
    <cfRule type="cellIs" dxfId="1442" priority="790" stopIfTrue="1" operator="equal">
      <formula>99</formula>
    </cfRule>
  </conditionalFormatting>
  <conditionalFormatting sqref="AB47">
    <cfRule type="cellIs" dxfId="1441" priority="789" stopIfTrue="1" operator="equal">
      <formula>26</formula>
    </cfRule>
  </conditionalFormatting>
  <conditionalFormatting sqref="AB47">
    <cfRule type="cellIs" dxfId="1440" priority="788" stopIfTrue="1" operator="equal">
      <formula>99</formula>
    </cfRule>
  </conditionalFormatting>
  <conditionalFormatting sqref="AA47">
    <cfRule type="cellIs" dxfId="1439" priority="786" stopIfTrue="1" operator="equal">
      <formula>2</formula>
    </cfRule>
    <cfRule type="cellIs" dxfId="1438" priority="787" stopIfTrue="1" operator="equal">
      <formula>1</formula>
    </cfRule>
  </conditionalFormatting>
  <conditionalFormatting sqref="AC47">
    <cfRule type="cellIs" dxfId="1437" priority="785" stopIfTrue="1" operator="equal">
      <formula>99</formula>
    </cfRule>
  </conditionalFormatting>
  <conditionalFormatting sqref="AC47">
    <cfRule type="cellIs" dxfId="1436" priority="783" stopIfTrue="1" operator="equal">
      <formula>2</formula>
    </cfRule>
    <cfRule type="cellIs" dxfId="1435" priority="784" stopIfTrue="1" operator="equal">
      <formula>1</formula>
    </cfRule>
  </conditionalFormatting>
  <conditionalFormatting sqref="AE47:AF47">
    <cfRule type="cellIs" dxfId="1434" priority="782" stopIfTrue="1" operator="equal">
      <formula>99</formula>
    </cfRule>
  </conditionalFormatting>
  <conditionalFormatting sqref="AF47">
    <cfRule type="cellIs" dxfId="1433" priority="781" stopIfTrue="1" operator="equal">
      <formula>26</formula>
    </cfRule>
  </conditionalFormatting>
  <conditionalFormatting sqref="AF47">
    <cfRule type="cellIs" dxfId="1432" priority="780" stopIfTrue="1" operator="equal">
      <formula>99</formula>
    </cfRule>
  </conditionalFormatting>
  <conditionalFormatting sqref="AE47">
    <cfRule type="cellIs" dxfId="1431" priority="778" stopIfTrue="1" operator="equal">
      <formula>2</formula>
    </cfRule>
    <cfRule type="cellIs" dxfId="1430" priority="779" stopIfTrue="1" operator="equal">
      <formula>1</formula>
    </cfRule>
  </conditionalFormatting>
  <conditionalFormatting sqref="AH47">
    <cfRule type="cellIs" dxfId="1429" priority="777" stopIfTrue="1" operator="equal">
      <formula>26</formula>
    </cfRule>
  </conditionalFormatting>
  <conditionalFormatting sqref="AH47">
    <cfRule type="cellIs" dxfId="1428" priority="776" stopIfTrue="1" operator="equal">
      <formula>99</formula>
    </cfRule>
  </conditionalFormatting>
  <conditionalFormatting sqref="AG47">
    <cfRule type="cellIs" dxfId="1427" priority="774" stopIfTrue="1" operator="equal">
      <formula>2</formula>
    </cfRule>
    <cfRule type="cellIs" dxfId="1426" priority="775" stopIfTrue="1" operator="equal">
      <formula>1</formula>
    </cfRule>
  </conditionalFormatting>
  <conditionalFormatting sqref="AG48:AH48">
    <cfRule type="cellIs" dxfId="1425" priority="773" stopIfTrue="1" operator="equal">
      <formula>99</formula>
    </cfRule>
  </conditionalFormatting>
  <conditionalFormatting sqref="M48:N48">
    <cfRule type="cellIs" dxfId="1424" priority="772" stopIfTrue="1" operator="equal">
      <formula>99</formula>
    </cfRule>
  </conditionalFormatting>
  <conditionalFormatting sqref="N48">
    <cfRule type="cellIs" dxfId="1423" priority="771" stopIfTrue="1" operator="equal">
      <formula>26</formula>
    </cfRule>
  </conditionalFormatting>
  <conditionalFormatting sqref="N48">
    <cfRule type="cellIs" dxfId="1422" priority="770" stopIfTrue="1" operator="equal">
      <formula>99</formula>
    </cfRule>
  </conditionalFormatting>
  <conditionalFormatting sqref="M48">
    <cfRule type="cellIs" dxfId="1421" priority="768" stopIfTrue="1" operator="equal">
      <formula>2</formula>
    </cfRule>
    <cfRule type="cellIs" dxfId="1420" priority="769" stopIfTrue="1" operator="equal">
      <formula>1</formula>
    </cfRule>
  </conditionalFormatting>
  <conditionalFormatting sqref="O48:P48">
    <cfRule type="cellIs" dxfId="1419" priority="767" stopIfTrue="1" operator="equal">
      <formula>99</formula>
    </cfRule>
  </conditionalFormatting>
  <conditionalFormatting sqref="P48">
    <cfRule type="cellIs" dxfId="1418" priority="766" stopIfTrue="1" operator="equal">
      <formula>26</formula>
    </cfRule>
  </conditionalFormatting>
  <conditionalFormatting sqref="P48">
    <cfRule type="cellIs" dxfId="1417" priority="765" stopIfTrue="1" operator="equal">
      <formula>99</formula>
    </cfRule>
  </conditionalFormatting>
  <conditionalFormatting sqref="O48">
    <cfRule type="cellIs" dxfId="1416" priority="763" stopIfTrue="1" operator="equal">
      <formula>2</formula>
    </cfRule>
    <cfRule type="cellIs" dxfId="1415" priority="764" stopIfTrue="1" operator="equal">
      <formula>1</formula>
    </cfRule>
  </conditionalFormatting>
  <conditionalFormatting sqref="Q48:R48">
    <cfRule type="cellIs" dxfId="1414" priority="762" stopIfTrue="1" operator="equal">
      <formula>99</formula>
    </cfRule>
  </conditionalFormatting>
  <conditionalFormatting sqref="R48">
    <cfRule type="cellIs" dxfId="1413" priority="761" stopIfTrue="1" operator="equal">
      <formula>26</formula>
    </cfRule>
  </conditionalFormatting>
  <conditionalFormatting sqref="R48">
    <cfRule type="cellIs" dxfId="1412" priority="760" stopIfTrue="1" operator="equal">
      <formula>99</formula>
    </cfRule>
  </conditionalFormatting>
  <conditionalFormatting sqref="Q48">
    <cfRule type="cellIs" dxfId="1411" priority="758" stopIfTrue="1" operator="equal">
      <formula>2</formula>
    </cfRule>
    <cfRule type="cellIs" dxfId="1410" priority="759" stopIfTrue="1" operator="equal">
      <formula>1</formula>
    </cfRule>
  </conditionalFormatting>
  <conditionalFormatting sqref="S48:T48">
    <cfRule type="cellIs" dxfId="1409" priority="757" stopIfTrue="1" operator="equal">
      <formula>99</formula>
    </cfRule>
  </conditionalFormatting>
  <conditionalFormatting sqref="T48">
    <cfRule type="cellIs" dxfId="1408" priority="756" stopIfTrue="1" operator="equal">
      <formula>26</formula>
    </cfRule>
  </conditionalFormatting>
  <conditionalFormatting sqref="T48">
    <cfRule type="cellIs" dxfId="1407" priority="755" stopIfTrue="1" operator="equal">
      <formula>99</formula>
    </cfRule>
  </conditionalFormatting>
  <conditionalFormatting sqref="S48">
    <cfRule type="cellIs" dxfId="1406" priority="753" stopIfTrue="1" operator="equal">
      <formula>2</formula>
    </cfRule>
    <cfRule type="cellIs" dxfId="1405" priority="754" stopIfTrue="1" operator="equal">
      <formula>1</formula>
    </cfRule>
  </conditionalFormatting>
  <conditionalFormatting sqref="U48">
    <cfRule type="cellIs" dxfId="1404" priority="752" stopIfTrue="1" operator="equal">
      <formula>99</formula>
    </cfRule>
  </conditionalFormatting>
  <conditionalFormatting sqref="U48">
    <cfRule type="cellIs" dxfId="1403" priority="750" stopIfTrue="1" operator="equal">
      <formula>2</formula>
    </cfRule>
    <cfRule type="cellIs" dxfId="1402" priority="751" stopIfTrue="1" operator="equal">
      <formula>1</formula>
    </cfRule>
  </conditionalFormatting>
  <conditionalFormatting sqref="W48:X48">
    <cfRule type="cellIs" dxfId="1401" priority="749" stopIfTrue="1" operator="equal">
      <formula>99</formula>
    </cfRule>
  </conditionalFormatting>
  <conditionalFormatting sqref="X48">
    <cfRule type="cellIs" dxfId="1400" priority="748" stopIfTrue="1" operator="equal">
      <formula>26</formula>
    </cfRule>
  </conditionalFormatting>
  <conditionalFormatting sqref="X48">
    <cfRule type="cellIs" dxfId="1399" priority="747" stopIfTrue="1" operator="equal">
      <formula>99</formula>
    </cfRule>
  </conditionalFormatting>
  <conditionalFormatting sqref="W48">
    <cfRule type="cellIs" dxfId="1398" priority="745" stopIfTrue="1" operator="equal">
      <formula>2</formula>
    </cfRule>
    <cfRule type="cellIs" dxfId="1397" priority="746" stopIfTrue="1" operator="equal">
      <formula>1</formula>
    </cfRule>
  </conditionalFormatting>
  <conditionalFormatting sqref="Y48:Z48">
    <cfRule type="cellIs" dxfId="1396" priority="744" stopIfTrue="1" operator="equal">
      <formula>99</formula>
    </cfRule>
  </conditionalFormatting>
  <conditionalFormatting sqref="Z48">
    <cfRule type="cellIs" dxfId="1395" priority="743" stopIfTrue="1" operator="equal">
      <formula>26</formula>
    </cfRule>
  </conditionalFormatting>
  <conditionalFormatting sqref="Z48">
    <cfRule type="cellIs" dxfId="1394" priority="742" stopIfTrue="1" operator="equal">
      <formula>99</formula>
    </cfRule>
  </conditionalFormatting>
  <conditionalFormatting sqref="Y48">
    <cfRule type="cellIs" dxfId="1393" priority="740" stopIfTrue="1" operator="equal">
      <formula>2</formula>
    </cfRule>
    <cfRule type="cellIs" dxfId="1392" priority="741" stopIfTrue="1" operator="equal">
      <formula>1</formula>
    </cfRule>
  </conditionalFormatting>
  <conditionalFormatting sqref="AA48:AB48">
    <cfRule type="cellIs" dxfId="1391" priority="739" stopIfTrue="1" operator="equal">
      <formula>99</formula>
    </cfRule>
  </conditionalFormatting>
  <conditionalFormatting sqref="AB48">
    <cfRule type="cellIs" dxfId="1390" priority="738" stopIfTrue="1" operator="equal">
      <formula>26</formula>
    </cfRule>
  </conditionalFormatting>
  <conditionalFormatting sqref="AB48">
    <cfRule type="cellIs" dxfId="1389" priority="737" stopIfTrue="1" operator="equal">
      <formula>99</formula>
    </cfRule>
  </conditionalFormatting>
  <conditionalFormatting sqref="AA48">
    <cfRule type="cellIs" dxfId="1388" priority="735" stopIfTrue="1" operator="equal">
      <formula>2</formula>
    </cfRule>
    <cfRule type="cellIs" dxfId="1387" priority="736" stopIfTrue="1" operator="equal">
      <formula>1</formula>
    </cfRule>
  </conditionalFormatting>
  <conditionalFormatting sqref="AC48:AD48">
    <cfRule type="cellIs" dxfId="1386" priority="734" stopIfTrue="1" operator="equal">
      <formula>99</formula>
    </cfRule>
  </conditionalFormatting>
  <conditionalFormatting sqref="AD48">
    <cfRule type="cellIs" dxfId="1385" priority="733" stopIfTrue="1" operator="equal">
      <formula>26</formula>
    </cfRule>
  </conditionalFormatting>
  <conditionalFormatting sqref="AD48">
    <cfRule type="cellIs" dxfId="1384" priority="732" stopIfTrue="1" operator="equal">
      <formula>99</formula>
    </cfRule>
  </conditionalFormatting>
  <conditionalFormatting sqref="AC48">
    <cfRule type="cellIs" dxfId="1383" priority="730" stopIfTrue="1" operator="equal">
      <formula>2</formula>
    </cfRule>
    <cfRule type="cellIs" dxfId="1382" priority="731" stopIfTrue="1" operator="equal">
      <formula>1</formula>
    </cfRule>
  </conditionalFormatting>
  <conditionalFormatting sqref="AE48:AF48">
    <cfRule type="cellIs" dxfId="1381" priority="729" stopIfTrue="1" operator="equal">
      <formula>99</formula>
    </cfRule>
  </conditionalFormatting>
  <conditionalFormatting sqref="AF48">
    <cfRule type="cellIs" dxfId="1380" priority="728" stopIfTrue="1" operator="equal">
      <formula>26</formula>
    </cfRule>
  </conditionalFormatting>
  <conditionalFormatting sqref="AF48">
    <cfRule type="cellIs" dxfId="1379" priority="727" stopIfTrue="1" operator="equal">
      <formula>99</formula>
    </cfRule>
  </conditionalFormatting>
  <conditionalFormatting sqref="AE48">
    <cfRule type="cellIs" dxfId="1378" priority="725" stopIfTrue="1" operator="equal">
      <formula>2</formula>
    </cfRule>
    <cfRule type="cellIs" dxfId="1377" priority="726" stopIfTrue="1" operator="equal">
      <formula>1</formula>
    </cfRule>
  </conditionalFormatting>
  <conditionalFormatting sqref="AH48">
    <cfRule type="cellIs" dxfId="1376" priority="724" stopIfTrue="1" operator="equal">
      <formula>26</formula>
    </cfRule>
  </conditionalFormatting>
  <conditionalFormatting sqref="AH48">
    <cfRule type="cellIs" dxfId="1375" priority="723" stopIfTrue="1" operator="equal">
      <formula>99</formula>
    </cfRule>
  </conditionalFormatting>
  <conditionalFormatting sqref="AG48">
    <cfRule type="cellIs" dxfId="1374" priority="721" stopIfTrue="1" operator="equal">
      <formula>2</formula>
    </cfRule>
    <cfRule type="cellIs" dxfId="1373" priority="722" stopIfTrue="1" operator="equal">
      <formula>1</formula>
    </cfRule>
  </conditionalFormatting>
  <conditionalFormatting sqref="AG49:AH49">
    <cfRule type="cellIs" dxfId="1372" priority="720" stopIfTrue="1" operator="equal">
      <formula>99</formula>
    </cfRule>
  </conditionalFormatting>
  <conditionalFormatting sqref="M49:N49">
    <cfRule type="cellIs" dxfId="1371" priority="719" stopIfTrue="1" operator="equal">
      <formula>99</formula>
    </cfRule>
  </conditionalFormatting>
  <conditionalFormatting sqref="N49">
    <cfRule type="cellIs" dxfId="1370" priority="718" stopIfTrue="1" operator="equal">
      <formula>26</formula>
    </cfRule>
  </conditionalFormatting>
  <conditionalFormatting sqref="N49">
    <cfRule type="cellIs" dxfId="1369" priority="717" stopIfTrue="1" operator="equal">
      <formula>99</formula>
    </cfRule>
  </conditionalFormatting>
  <conditionalFormatting sqref="M49">
    <cfRule type="cellIs" dxfId="1368" priority="715" stopIfTrue="1" operator="equal">
      <formula>2</formula>
    </cfRule>
    <cfRule type="cellIs" dxfId="1367" priority="716" stopIfTrue="1" operator="equal">
      <formula>1</formula>
    </cfRule>
  </conditionalFormatting>
  <conditionalFormatting sqref="O49:P49">
    <cfRule type="cellIs" dxfId="1366" priority="714" stopIfTrue="1" operator="equal">
      <formula>99</formula>
    </cfRule>
  </conditionalFormatting>
  <conditionalFormatting sqref="P49">
    <cfRule type="cellIs" dxfId="1365" priority="713" stopIfTrue="1" operator="equal">
      <formula>26</formula>
    </cfRule>
  </conditionalFormatting>
  <conditionalFormatting sqref="P49">
    <cfRule type="cellIs" dxfId="1364" priority="712" stopIfTrue="1" operator="equal">
      <formula>99</formula>
    </cfRule>
  </conditionalFormatting>
  <conditionalFormatting sqref="O49">
    <cfRule type="cellIs" dxfId="1363" priority="710" stopIfTrue="1" operator="equal">
      <formula>2</formula>
    </cfRule>
    <cfRule type="cellIs" dxfId="1362" priority="711" stopIfTrue="1" operator="equal">
      <formula>1</formula>
    </cfRule>
  </conditionalFormatting>
  <conditionalFormatting sqref="Q49:R49">
    <cfRule type="cellIs" dxfId="1361" priority="709" stopIfTrue="1" operator="equal">
      <formula>99</formula>
    </cfRule>
  </conditionalFormatting>
  <conditionalFormatting sqref="R49">
    <cfRule type="cellIs" dxfId="1360" priority="708" stopIfTrue="1" operator="equal">
      <formula>26</formula>
    </cfRule>
  </conditionalFormatting>
  <conditionalFormatting sqref="R49">
    <cfRule type="cellIs" dxfId="1359" priority="707" stopIfTrue="1" operator="equal">
      <formula>99</formula>
    </cfRule>
  </conditionalFormatting>
  <conditionalFormatting sqref="Q49">
    <cfRule type="cellIs" dxfId="1358" priority="705" stopIfTrue="1" operator="equal">
      <formula>2</formula>
    </cfRule>
    <cfRule type="cellIs" dxfId="1357" priority="706" stopIfTrue="1" operator="equal">
      <formula>1</formula>
    </cfRule>
  </conditionalFormatting>
  <conditionalFormatting sqref="S49:T49">
    <cfRule type="cellIs" dxfId="1356" priority="704" stopIfTrue="1" operator="equal">
      <formula>99</formula>
    </cfRule>
  </conditionalFormatting>
  <conditionalFormatting sqref="T49">
    <cfRule type="cellIs" dxfId="1355" priority="703" stopIfTrue="1" operator="equal">
      <formula>26</formula>
    </cfRule>
  </conditionalFormatting>
  <conditionalFormatting sqref="T49">
    <cfRule type="cellIs" dxfId="1354" priority="702" stopIfTrue="1" operator="equal">
      <formula>99</formula>
    </cfRule>
  </conditionalFormatting>
  <conditionalFormatting sqref="S49">
    <cfRule type="cellIs" dxfId="1353" priority="700" stopIfTrue="1" operator="equal">
      <formula>2</formula>
    </cfRule>
    <cfRule type="cellIs" dxfId="1352" priority="701" stopIfTrue="1" operator="equal">
      <formula>1</formula>
    </cfRule>
  </conditionalFormatting>
  <conditionalFormatting sqref="U49:V49">
    <cfRule type="cellIs" dxfId="1351" priority="699" stopIfTrue="1" operator="equal">
      <formula>99</formula>
    </cfRule>
  </conditionalFormatting>
  <conditionalFormatting sqref="V49">
    <cfRule type="cellIs" dxfId="1350" priority="698" stopIfTrue="1" operator="equal">
      <formula>26</formula>
    </cfRule>
  </conditionalFormatting>
  <conditionalFormatting sqref="V49">
    <cfRule type="cellIs" dxfId="1349" priority="697" stopIfTrue="1" operator="equal">
      <formula>99</formula>
    </cfRule>
  </conditionalFormatting>
  <conditionalFormatting sqref="U49">
    <cfRule type="cellIs" dxfId="1348" priority="695" stopIfTrue="1" operator="equal">
      <formula>2</formula>
    </cfRule>
    <cfRule type="cellIs" dxfId="1347" priority="696" stopIfTrue="1" operator="equal">
      <formula>1</formula>
    </cfRule>
  </conditionalFormatting>
  <conditionalFormatting sqref="W49:X49">
    <cfRule type="cellIs" dxfId="1346" priority="694" stopIfTrue="1" operator="equal">
      <formula>99</formula>
    </cfRule>
  </conditionalFormatting>
  <conditionalFormatting sqref="X49">
    <cfRule type="cellIs" dxfId="1345" priority="693" stopIfTrue="1" operator="equal">
      <formula>26</formula>
    </cfRule>
  </conditionalFormatting>
  <conditionalFormatting sqref="X49">
    <cfRule type="cellIs" dxfId="1344" priority="692" stopIfTrue="1" operator="equal">
      <formula>99</formula>
    </cfRule>
  </conditionalFormatting>
  <conditionalFormatting sqref="W49">
    <cfRule type="cellIs" dxfId="1343" priority="690" stopIfTrue="1" operator="equal">
      <formula>2</formula>
    </cfRule>
    <cfRule type="cellIs" dxfId="1342" priority="691" stopIfTrue="1" operator="equal">
      <formula>1</formula>
    </cfRule>
  </conditionalFormatting>
  <conditionalFormatting sqref="Y49:Z49">
    <cfRule type="cellIs" dxfId="1341" priority="689" stopIfTrue="1" operator="equal">
      <formula>99</formula>
    </cfRule>
  </conditionalFormatting>
  <conditionalFormatting sqref="Z49">
    <cfRule type="cellIs" dxfId="1340" priority="688" stopIfTrue="1" operator="equal">
      <formula>26</formula>
    </cfRule>
  </conditionalFormatting>
  <conditionalFormatting sqref="Z49">
    <cfRule type="cellIs" dxfId="1339" priority="687" stopIfTrue="1" operator="equal">
      <formula>99</formula>
    </cfRule>
  </conditionalFormatting>
  <conditionalFormatting sqref="Y49">
    <cfRule type="cellIs" dxfId="1338" priority="685" stopIfTrue="1" operator="equal">
      <formula>2</formula>
    </cfRule>
    <cfRule type="cellIs" dxfId="1337" priority="686" stopIfTrue="1" operator="equal">
      <formula>1</formula>
    </cfRule>
  </conditionalFormatting>
  <conditionalFormatting sqref="AA49:AB49">
    <cfRule type="cellIs" dxfId="1336" priority="684" stopIfTrue="1" operator="equal">
      <formula>99</formula>
    </cfRule>
  </conditionalFormatting>
  <conditionalFormatting sqref="AB49">
    <cfRule type="cellIs" dxfId="1335" priority="683" stopIfTrue="1" operator="equal">
      <formula>26</formula>
    </cfRule>
  </conditionalFormatting>
  <conditionalFormatting sqref="AB49">
    <cfRule type="cellIs" dxfId="1334" priority="682" stopIfTrue="1" operator="equal">
      <formula>99</formula>
    </cfRule>
  </conditionalFormatting>
  <conditionalFormatting sqref="AA49">
    <cfRule type="cellIs" dxfId="1333" priority="680" stopIfTrue="1" operator="equal">
      <formula>2</formula>
    </cfRule>
    <cfRule type="cellIs" dxfId="1332" priority="681" stopIfTrue="1" operator="equal">
      <formula>1</formula>
    </cfRule>
  </conditionalFormatting>
  <conditionalFormatting sqref="AC49">
    <cfRule type="cellIs" dxfId="1331" priority="679" stopIfTrue="1" operator="equal">
      <formula>99</formula>
    </cfRule>
  </conditionalFormatting>
  <conditionalFormatting sqref="AC49">
    <cfRule type="cellIs" dxfId="1330" priority="677" stopIfTrue="1" operator="equal">
      <formula>2</formula>
    </cfRule>
    <cfRule type="cellIs" dxfId="1329" priority="678" stopIfTrue="1" operator="equal">
      <formula>1</formula>
    </cfRule>
  </conditionalFormatting>
  <conditionalFormatting sqref="AE49:AF49">
    <cfRule type="cellIs" dxfId="1328" priority="676" stopIfTrue="1" operator="equal">
      <formula>99</formula>
    </cfRule>
  </conditionalFormatting>
  <conditionalFormatting sqref="AF49">
    <cfRule type="cellIs" dxfId="1327" priority="675" stopIfTrue="1" operator="equal">
      <formula>26</formula>
    </cfRule>
  </conditionalFormatting>
  <conditionalFormatting sqref="AF49">
    <cfRule type="cellIs" dxfId="1326" priority="674" stopIfTrue="1" operator="equal">
      <formula>99</formula>
    </cfRule>
  </conditionalFormatting>
  <conditionalFormatting sqref="AE49">
    <cfRule type="cellIs" dxfId="1325" priority="672" stopIfTrue="1" operator="equal">
      <formula>2</formula>
    </cfRule>
    <cfRule type="cellIs" dxfId="1324" priority="673" stopIfTrue="1" operator="equal">
      <formula>1</formula>
    </cfRule>
  </conditionalFormatting>
  <conditionalFormatting sqref="AH49">
    <cfRule type="cellIs" dxfId="1323" priority="671" stopIfTrue="1" operator="equal">
      <formula>26</formula>
    </cfRule>
  </conditionalFormatting>
  <conditionalFormatting sqref="AH49">
    <cfRule type="cellIs" dxfId="1322" priority="670" stopIfTrue="1" operator="equal">
      <formula>99</formula>
    </cfRule>
  </conditionalFormatting>
  <conditionalFormatting sqref="AG49">
    <cfRule type="cellIs" dxfId="1321" priority="668" stopIfTrue="1" operator="equal">
      <formula>2</formula>
    </cfRule>
    <cfRule type="cellIs" dxfId="1320" priority="669" stopIfTrue="1" operator="equal">
      <formula>1</formula>
    </cfRule>
  </conditionalFormatting>
  <conditionalFormatting sqref="AG51:AH51">
    <cfRule type="cellIs" dxfId="1319" priority="667" stopIfTrue="1" operator="equal">
      <formula>99</formula>
    </cfRule>
  </conditionalFormatting>
  <conditionalFormatting sqref="M51:N51">
    <cfRule type="cellIs" dxfId="1318" priority="666" stopIfTrue="1" operator="equal">
      <formula>99</formula>
    </cfRule>
  </conditionalFormatting>
  <conditionalFormatting sqref="N51">
    <cfRule type="cellIs" dxfId="1317" priority="665" stopIfTrue="1" operator="equal">
      <formula>26</formula>
    </cfRule>
  </conditionalFormatting>
  <conditionalFormatting sqref="N51">
    <cfRule type="cellIs" dxfId="1316" priority="664" stopIfTrue="1" operator="equal">
      <formula>99</formula>
    </cfRule>
  </conditionalFormatting>
  <conditionalFormatting sqref="M51">
    <cfRule type="cellIs" dxfId="1315" priority="662" stopIfTrue="1" operator="equal">
      <formula>2</formula>
    </cfRule>
    <cfRule type="cellIs" dxfId="1314" priority="663" stopIfTrue="1" operator="equal">
      <formula>1</formula>
    </cfRule>
  </conditionalFormatting>
  <conditionalFormatting sqref="O51:P51">
    <cfRule type="cellIs" dxfId="1313" priority="661" stopIfTrue="1" operator="equal">
      <formula>99</formula>
    </cfRule>
  </conditionalFormatting>
  <conditionalFormatting sqref="P51">
    <cfRule type="cellIs" dxfId="1312" priority="660" stopIfTrue="1" operator="equal">
      <formula>26</formula>
    </cfRule>
  </conditionalFormatting>
  <conditionalFormatting sqref="P51">
    <cfRule type="cellIs" dxfId="1311" priority="659" stopIfTrue="1" operator="equal">
      <formula>99</formula>
    </cfRule>
  </conditionalFormatting>
  <conditionalFormatting sqref="O51">
    <cfRule type="cellIs" dxfId="1310" priority="657" stopIfTrue="1" operator="equal">
      <formula>2</formula>
    </cfRule>
    <cfRule type="cellIs" dxfId="1309" priority="658" stopIfTrue="1" operator="equal">
      <formula>1</formula>
    </cfRule>
  </conditionalFormatting>
  <conditionalFormatting sqref="Q51:R51">
    <cfRule type="cellIs" dxfId="1308" priority="656" stopIfTrue="1" operator="equal">
      <formula>99</formula>
    </cfRule>
  </conditionalFormatting>
  <conditionalFormatting sqref="R51">
    <cfRule type="cellIs" dxfId="1307" priority="655" stopIfTrue="1" operator="equal">
      <formula>26</formula>
    </cfRule>
  </conditionalFormatting>
  <conditionalFormatting sqref="R51">
    <cfRule type="cellIs" dxfId="1306" priority="654" stopIfTrue="1" operator="equal">
      <formula>99</formula>
    </cfRule>
  </conditionalFormatting>
  <conditionalFormatting sqref="Q51">
    <cfRule type="cellIs" dxfId="1305" priority="652" stopIfTrue="1" operator="equal">
      <formula>2</formula>
    </cfRule>
    <cfRule type="cellIs" dxfId="1304" priority="653" stopIfTrue="1" operator="equal">
      <formula>1</formula>
    </cfRule>
  </conditionalFormatting>
  <conditionalFormatting sqref="S51">
    <cfRule type="cellIs" dxfId="1303" priority="651" stopIfTrue="1" operator="equal">
      <formula>99</formula>
    </cfRule>
  </conditionalFormatting>
  <conditionalFormatting sqref="S51">
    <cfRule type="cellIs" dxfId="1302" priority="649" stopIfTrue="1" operator="equal">
      <formula>2</formula>
    </cfRule>
    <cfRule type="cellIs" dxfId="1301" priority="650" stopIfTrue="1" operator="equal">
      <formula>1</formula>
    </cfRule>
  </conditionalFormatting>
  <conditionalFormatting sqref="U51:V51">
    <cfRule type="cellIs" dxfId="1300" priority="648" stopIfTrue="1" operator="equal">
      <formula>99</formula>
    </cfRule>
  </conditionalFormatting>
  <conditionalFormatting sqref="V51">
    <cfRule type="cellIs" dxfId="1299" priority="647" stopIfTrue="1" operator="equal">
      <formula>26</formula>
    </cfRule>
  </conditionalFormatting>
  <conditionalFormatting sqref="V51">
    <cfRule type="cellIs" dxfId="1298" priority="646" stopIfTrue="1" operator="equal">
      <formula>99</formula>
    </cfRule>
  </conditionalFormatting>
  <conditionalFormatting sqref="U51">
    <cfRule type="cellIs" dxfId="1297" priority="644" stopIfTrue="1" operator="equal">
      <formula>2</formula>
    </cfRule>
    <cfRule type="cellIs" dxfId="1296" priority="645" stopIfTrue="1" operator="equal">
      <formula>1</formula>
    </cfRule>
  </conditionalFormatting>
  <conditionalFormatting sqref="W51">
    <cfRule type="cellIs" dxfId="1295" priority="643" stopIfTrue="1" operator="equal">
      <formula>99</formula>
    </cfRule>
  </conditionalFormatting>
  <conditionalFormatting sqref="W51">
    <cfRule type="cellIs" dxfId="1294" priority="641" stopIfTrue="1" operator="equal">
      <formula>2</formula>
    </cfRule>
    <cfRule type="cellIs" dxfId="1293" priority="642" stopIfTrue="1" operator="equal">
      <formula>1</formula>
    </cfRule>
  </conditionalFormatting>
  <conditionalFormatting sqref="Y51:Z51">
    <cfRule type="cellIs" dxfId="1292" priority="640" stopIfTrue="1" operator="equal">
      <formula>99</formula>
    </cfRule>
  </conditionalFormatting>
  <conditionalFormatting sqref="Z51">
    <cfRule type="cellIs" dxfId="1291" priority="639" stopIfTrue="1" operator="equal">
      <formula>26</formula>
    </cfRule>
  </conditionalFormatting>
  <conditionalFormatting sqref="Z51">
    <cfRule type="cellIs" dxfId="1290" priority="638" stopIfTrue="1" operator="equal">
      <formula>99</formula>
    </cfRule>
  </conditionalFormatting>
  <conditionalFormatting sqref="Y51">
    <cfRule type="cellIs" dxfId="1289" priority="636" stopIfTrue="1" operator="equal">
      <formula>2</formula>
    </cfRule>
    <cfRule type="cellIs" dxfId="1288" priority="637" stopIfTrue="1" operator="equal">
      <formula>1</formula>
    </cfRule>
  </conditionalFormatting>
  <conditionalFormatting sqref="AA51:AB51">
    <cfRule type="cellIs" dxfId="1287" priority="635" stopIfTrue="1" operator="equal">
      <formula>99</formula>
    </cfRule>
  </conditionalFormatting>
  <conditionalFormatting sqref="AB51">
    <cfRule type="cellIs" dxfId="1286" priority="634" stopIfTrue="1" operator="equal">
      <formula>26</formula>
    </cfRule>
  </conditionalFormatting>
  <conditionalFormatting sqref="AB51">
    <cfRule type="cellIs" dxfId="1285" priority="633" stopIfTrue="1" operator="equal">
      <formula>99</formula>
    </cfRule>
  </conditionalFormatting>
  <conditionalFormatting sqref="AA51">
    <cfRule type="cellIs" dxfId="1284" priority="631" stopIfTrue="1" operator="equal">
      <formula>2</formula>
    </cfRule>
    <cfRule type="cellIs" dxfId="1283" priority="632" stopIfTrue="1" operator="equal">
      <formula>1</formula>
    </cfRule>
  </conditionalFormatting>
  <conditionalFormatting sqref="AC51:AD51">
    <cfRule type="cellIs" dxfId="1282" priority="630" stopIfTrue="1" operator="equal">
      <formula>99</formula>
    </cfRule>
  </conditionalFormatting>
  <conditionalFormatting sqref="AD51">
    <cfRule type="cellIs" dxfId="1281" priority="629" stopIfTrue="1" operator="equal">
      <formula>26</formula>
    </cfRule>
  </conditionalFormatting>
  <conditionalFormatting sqref="AD51">
    <cfRule type="cellIs" dxfId="1280" priority="628" stopIfTrue="1" operator="equal">
      <formula>99</formula>
    </cfRule>
  </conditionalFormatting>
  <conditionalFormatting sqref="AC51">
    <cfRule type="cellIs" dxfId="1279" priority="626" stopIfTrue="1" operator="equal">
      <formula>2</formula>
    </cfRule>
    <cfRule type="cellIs" dxfId="1278" priority="627" stopIfTrue="1" operator="equal">
      <formula>1</formula>
    </cfRule>
  </conditionalFormatting>
  <conditionalFormatting sqref="AE51:AF51">
    <cfRule type="cellIs" dxfId="1277" priority="625" stopIfTrue="1" operator="equal">
      <formula>99</formula>
    </cfRule>
  </conditionalFormatting>
  <conditionalFormatting sqref="AF51">
    <cfRule type="cellIs" dxfId="1276" priority="624" stopIfTrue="1" operator="equal">
      <formula>26</formula>
    </cfRule>
  </conditionalFormatting>
  <conditionalFormatting sqref="AF51">
    <cfRule type="cellIs" dxfId="1275" priority="623" stopIfTrue="1" operator="equal">
      <formula>99</formula>
    </cfRule>
  </conditionalFormatting>
  <conditionalFormatting sqref="AE51">
    <cfRule type="cellIs" dxfId="1274" priority="621" stopIfTrue="1" operator="equal">
      <formula>2</formula>
    </cfRule>
    <cfRule type="cellIs" dxfId="1273" priority="622" stopIfTrue="1" operator="equal">
      <formula>1</formula>
    </cfRule>
  </conditionalFormatting>
  <conditionalFormatting sqref="AH51">
    <cfRule type="cellIs" dxfId="1272" priority="620" stopIfTrue="1" operator="equal">
      <formula>26</formula>
    </cfRule>
  </conditionalFormatting>
  <conditionalFormatting sqref="AH51">
    <cfRule type="cellIs" dxfId="1271" priority="619" stopIfTrue="1" operator="equal">
      <formula>99</formula>
    </cfRule>
  </conditionalFormatting>
  <conditionalFormatting sqref="AG51">
    <cfRule type="cellIs" dxfId="1270" priority="617" stopIfTrue="1" operator="equal">
      <formula>2</formula>
    </cfRule>
    <cfRule type="cellIs" dxfId="1269" priority="618" stopIfTrue="1" operator="equal">
      <formula>1</formula>
    </cfRule>
  </conditionalFormatting>
  <conditionalFormatting sqref="AG52:AH52">
    <cfRule type="cellIs" dxfId="1268" priority="616" stopIfTrue="1" operator="equal">
      <formula>99</formula>
    </cfRule>
  </conditionalFormatting>
  <conditionalFormatting sqref="M52:N52">
    <cfRule type="cellIs" dxfId="1267" priority="615" stopIfTrue="1" operator="equal">
      <formula>99</formula>
    </cfRule>
  </conditionalFormatting>
  <conditionalFormatting sqref="N52">
    <cfRule type="cellIs" dxfId="1266" priority="614" stopIfTrue="1" operator="equal">
      <formula>26</formula>
    </cfRule>
  </conditionalFormatting>
  <conditionalFormatting sqref="N52">
    <cfRule type="cellIs" dxfId="1265" priority="613" stopIfTrue="1" operator="equal">
      <formula>99</formula>
    </cfRule>
  </conditionalFormatting>
  <conditionalFormatting sqref="M52">
    <cfRule type="cellIs" dxfId="1264" priority="611" stopIfTrue="1" operator="equal">
      <formula>2</formula>
    </cfRule>
    <cfRule type="cellIs" dxfId="1263" priority="612" stopIfTrue="1" operator="equal">
      <formula>1</formula>
    </cfRule>
  </conditionalFormatting>
  <conditionalFormatting sqref="O52:P52">
    <cfRule type="cellIs" dxfId="1262" priority="610" stopIfTrue="1" operator="equal">
      <formula>99</formula>
    </cfRule>
  </conditionalFormatting>
  <conditionalFormatting sqref="P52">
    <cfRule type="cellIs" dxfId="1261" priority="609" stopIfTrue="1" operator="equal">
      <formula>26</formula>
    </cfRule>
  </conditionalFormatting>
  <conditionalFormatting sqref="P52">
    <cfRule type="cellIs" dxfId="1260" priority="608" stopIfTrue="1" operator="equal">
      <formula>99</formula>
    </cfRule>
  </conditionalFormatting>
  <conditionalFormatting sqref="O52">
    <cfRule type="cellIs" dxfId="1259" priority="606" stopIfTrue="1" operator="equal">
      <formula>2</formula>
    </cfRule>
    <cfRule type="cellIs" dxfId="1258" priority="607" stopIfTrue="1" operator="equal">
      <formula>1</formula>
    </cfRule>
  </conditionalFormatting>
  <conditionalFormatting sqref="Q52:R52">
    <cfRule type="cellIs" dxfId="1257" priority="605" stopIfTrue="1" operator="equal">
      <formula>99</formula>
    </cfRule>
  </conditionalFormatting>
  <conditionalFormatting sqref="R52">
    <cfRule type="cellIs" dxfId="1256" priority="604" stopIfTrue="1" operator="equal">
      <formula>26</formula>
    </cfRule>
  </conditionalFormatting>
  <conditionalFormatting sqref="R52">
    <cfRule type="cellIs" dxfId="1255" priority="603" stopIfTrue="1" operator="equal">
      <formula>99</formula>
    </cfRule>
  </conditionalFormatting>
  <conditionalFormatting sqref="Q52">
    <cfRule type="cellIs" dxfId="1254" priority="601" stopIfTrue="1" operator="equal">
      <formula>2</formula>
    </cfRule>
    <cfRule type="cellIs" dxfId="1253" priority="602" stopIfTrue="1" operator="equal">
      <formula>1</formula>
    </cfRule>
  </conditionalFormatting>
  <conditionalFormatting sqref="S52">
    <cfRule type="cellIs" dxfId="1252" priority="600" stopIfTrue="1" operator="equal">
      <formula>99</formula>
    </cfRule>
  </conditionalFormatting>
  <conditionalFormatting sqref="S52">
    <cfRule type="cellIs" dxfId="1251" priority="598" stopIfTrue="1" operator="equal">
      <formula>2</formula>
    </cfRule>
    <cfRule type="cellIs" dxfId="1250" priority="599" stopIfTrue="1" operator="equal">
      <formula>1</formula>
    </cfRule>
  </conditionalFormatting>
  <conditionalFormatting sqref="U52:V52">
    <cfRule type="cellIs" dxfId="1249" priority="597" stopIfTrue="1" operator="equal">
      <formula>99</formula>
    </cfRule>
  </conditionalFormatting>
  <conditionalFormatting sqref="V52">
    <cfRule type="cellIs" dxfId="1248" priority="596" stopIfTrue="1" operator="equal">
      <formula>26</formula>
    </cfRule>
  </conditionalFormatting>
  <conditionalFormatting sqref="V52">
    <cfRule type="cellIs" dxfId="1247" priority="595" stopIfTrue="1" operator="equal">
      <formula>99</formula>
    </cfRule>
  </conditionalFormatting>
  <conditionalFormatting sqref="U52">
    <cfRule type="cellIs" dxfId="1246" priority="593" stopIfTrue="1" operator="equal">
      <formula>2</formula>
    </cfRule>
    <cfRule type="cellIs" dxfId="1245" priority="594" stopIfTrue="1" operator="equal">
      <formula>1</formula>
    </cfRule>
  </conditionalFormatting>
  <conditionalFormatting sqref="W52:X52">
    <cfRule type="cellIs" dxfId="1244" priority="592" stopIfTrue="1" operator="equal">
      <formula>99</formula>
    </cfRule>
  </conditionalFormatting>
  <conditionalFormatting sqref="X52">
    <cfRule type="cellIs" dxfId="1243" priority="591" stopIfTrue="1" operator="equal">
      <formula>26</formula>
    </cfRule>
  </conditionalFormatting>
  <conditionalFormatting sqref="X52">
    <cfRule type="cellIs" dxfId="1242" priority="590" stopIfTrue="1" operator="equal">
      <formula>99</formula>
    </cfRule>
  </conditionalFormatting>
  <conditionalFormatting sqref="W52">
    <cfRule type="cellIs" dxfId="1241" priority="588" stopIfTrue="1" operator="equal">
      <formula>2</formula>
    </cfRule>
    <cfRule type="cellIs" dxfId="1240" priority="589" stopIfTrue="1" operator="equal">
      <formula>1</formula>
    </cfRule>
  </conditionalFormatting>
  <conditionalFormatting sqref="Y52:Z52">
    <cfRule type="cellIs" dxfId="1239" priority="587" stopIfTrue="1" operator="equal">
      <formula>99</formula>
    </cfRule>
  </conditionalFormatting>
  <conditionalFormatting sqref="Z52">
    <cfRule type="cellIs" dxfId="1238" priority="586" stopIfTrue="1" operator="equal">
      <formula>26</formula>
    </cfRule>
  </conditionalFormatting>
  <conditionalFormatting sqref="Z52">
    <cfRule type="cellIs" dxfId="1237" priority="585" stopIfTrue="1" operator="equal">
      <formula>99</formula>
    </cfRule>
  </conditionalFormatting>
  <conditionalFormatting sqref="Y52">
    <cfRule type="cellIs" dxfId="1236" priority="583" stopIfTrue="1" operator="equal">
      <formula>2</formula>
    </cfRule>
    <cfRule type="cellIs" dxfId="1235" priority="584" stopIfTrue="1" operator="equal">
      <formula>1</formula>
    </cfRule>
  </conditionalFormatting>
  <conditionalFormatting sqref="AA52:AB52">
    <cfRule type="cellIs" dxfId="1234" priority="582" stopIfTrue="1" operator="equal">
      <formula>99</formula>
    </cfRule>
  </conditionalFormatting>
  <conditionalFormatting sqref="AB52">
    <cfRule type="cellIs" dxfId="1233" priority="581" stopIfTrue="1" operator="equal">
      <formula>26</formula>
    </cfRule>
  </conditionalFormatting>
  <conditionalFormatting sqref="AB52">
    <cfRule type="cellIs" dxfId="1232" priority="580" stopIfTrue="1" operator="equal">
      <formula>99</formula>
    </cfRule>
  </conditionalFormatting>
  <conditionalFormatting sqref="AA52">
    <cfRule type="cellIs" dxfId="1231" priority="578" stopIfTrue="1" operator="equal">
      <formula>2</formula>
    </cfRule>
    <cfRule type="cellIs" dxfId="1230" priority="579" stopIfTrue="1" operator="equal">
      <formula>1</formula>
    </cfRule>
  </conditionalFormatting>
  <conditionalFormatting sqref="AC52:AD52">
    <cfRule type="cellIs" dxfId="1229" priority="577" stopIfTrue="1" operator="equal">
      <formula>99</formula>
    </cfRule>
  </conditionalFormatting>
  <conditionalFormatting sqref="AD52">
    <cfRule type="cellIs" dxfId="1228" priority="576" stopIfTrue="1" operator="equal">
      <formula>26</formula>
    </cfRule>
  </conditionalFormatting>
  <conditionalFormatting sqref="AD52">
    <cfRule type="cellIs" dxfId="1227" priority="575" stopIfTrue="1" operator="equal">
      <formula>99</formula>
    </cfRule>
  </conditionalFormatting>
  <conditionalFormatting sqref="AC52">
    <cfRule type="cellIs" dxfId="1226" priority="573" stopIfTrue="1" operator="equal">
      <formula>2</formula>
    </cfRule>
    <cfRule type="cellIs" dxfId="1225" priority="574" stopIfTrue="1" operator="equal">
      <formula>1</formula>
    </cfRule>
  </conditionalFormatting>
  <conditionalFormatting sqref="AE52">
    <cfRule type="cellIs" dxfId="1224" priority="572" stopIfTrue="1" operator="equal">
      <formula>99</formula>
    </cfRule>
  </conditionalFormatting>
  <conditionalFormatting sqref="AE52">
    <cfRule type="cellIs" dxfId="1223" priority="570" stopIfTrue="1" operator="equal">
      <formula>2</formula>
    </cfRule>
    <cfRule type="cellIs" dxfId="1222" priority="571" stopIfTrue="1" operator="equal">
      <formula>1</formula>
    </cfRule>
  </conditionalFormatting>
  <conditionalFormatting sqref="AH52">
    <cfRule type="cellIs" dxfId="1221" priority="569" stopIfTrue="1" operator="equal">
      <formula>26</formula>
    </cfRule>
  </conditionalFormatting>
  <conditionalFormatting sqref="AH52">
    <cfRule type="cellIs" dxfId="1220" priority="568" stopIfTrue="1" operator="equal">
      <formula>99</formula>
    </cfRule>
  </conditionalFormatting>
  <conditionalFormatting sqref="AG52">
    <cfRule type="cellIs" dxfId="1219" priority="566" stopIfTrue="1" operator="equal">
      <formula>2</formula>
    </cfRule>
    <cfRule type="cellIs" dxfId="1218" priority="567" stopIfTrue="1" operator="equal">
      <formula>1</formula>
    </cfRule>
  </conditionalFormatting>
  <conditionalFormatting sqref="AG53">
    <cfRule type="cellIs" dxfId="1217" priority="565" stopIfTrue="1" operator="equal">
      <formula>99</formula>
    </cfRule>
  </conditionalFormatting>
  <conditionalFormatting sqref="M53:N53">
    <cfRule type="cellIs" dxfId="1216" priority="564" stopIfTrue="1" operator="equal">
      <formula>99</formula>
    </cfRule>
  </conditionalFormatting>
  <conditionalFormatting sqref="N53">
    <cfRule type="cellIs" dxfId="1215" priority="563" stopIfTrue="1" operator="equal">
      <formula>26</formula>
    </cfRule>
  </conditionalFormatting>
  <conditionalFormatting sqref="N53">
    <cfRule type="cellIs" dxfId="1214" priority="562" stopIfTrue="1" operator="equal">
      <formula>99</formula>
    </cfRule>
  </conditionalFormatting>
  <conditionalFormatting sqref="M53">
    <cfRule type="cellIs" dxfId="1213" priority="560" stopIfTrue="1" operator="equal">
      <formula>2</formula>
    </cfRule>
    <cfRule type="cellIs" dxfId="1212" priority="561" stopIfTrue="1" operator="equal">
      <formula>1</formula>
    </cfRule>
  </conditionalFormatting>
  <conditionalFormatting sqref="O53:P53">
    <cfRule type="cellIs" dxfId="1211" priority="559" stopIfTrue="1" operator="equal">
      <formula>99</formula>
    </cfRule>
  </conditionalFormatting>
  <conditionalFormatting sqref="P53">
    <cfRule type="cellIs" dxfId="1210" priority="558" stopIfTrue="1" operator="equal">
      <formula>26</formula>
    </cfRule>
  </conditionalFormatting>
  <conditionalFormatting sqref="P53">
    <cfRule type="cellIs" dxfId="1209" priority="557" stopIfTrue="1" operator="equal">
      <formula>99</formula>
    </cfRule>
  </conditionalFormatting>
  <conditionalFormatting sqref="O53">
    <cfRule type="cellIs" dxfId="1208" priority="555" stopIfTrue="1" operator="equal">
      <formula>2</formula>
    </cfRule>
    <cfRule type="cellIs" dxfId="1207" priority="556" stopIfTrue="1" operator="equal">
      <formula>1</formula>
    </cfRule>
  </conditionalFormatting>
  <conditionalFormatting sqref="Q53:R53">
    <cfRule type="cellIs" dxfId="1206" priority="554" stopIfTrue="1" operator="equal">
      <formula>99</formula>
    </cfRule>
  </conditionalFormatting>
  <conditionalFormatting sqref="R53">
    <cfRule type="cellIs" dxfId="1205" priority="553" stopIfTrue="1" operator="equal">
      <formula>26</formula>
    </cfRule>
  </conditionalFormatting>
  <conditionalFormatting sqref="R53">
    <cfRule type="cellIs" dxfId="1204" priority="552" stopIfTrue="1" operator="equal">
      <formula>99</formula>
    </cfRule>
  </conditionalFormatting>
  <conditionalFormatting sqref="Q53">
    <cfRule type="cellIs" dxfId="1203" priority="550" stopIfTrue="1" operator="equal">
      <formula>2</formula>
    </cfRule>
    <cfRule type="cellIs" dxfId="1202" priority="551" stopIfTrue="1" operator="equal">
      <formula>1</formula>
    </cfRule>
  </conditionalFormatting>
  <conditionalFormatting sqref="S53:T53">
    <cfRule type="cellIs" dxfId="1201" priority="549" stopIfTrue="1" operator="equal">
      <formula>99</formula>
    </cfRule>
  </conditionalFormatting>
  <conditionalFormatting sqref="T53">
    <cfRule type="cellIs" dxfId="1200" priority="548" stopIfTrue="1" operator="equal">
      <formula>26</formula>
    </cfRule>
  </conditionalFormatting>
  <conditionalFormatting sqref="T53">
    <cfRule type="cellIs" dxfId="1199" priority="547" stopIfTrue="1" operator="equal">
      <formula>99</formula>
    </cfRule>
  </conditionalFormatting>
  <conditionalFormatting sqref="S53">
    <cfRule type="cellIs" dxfId="1198" priority="545" stopIfTrue="1" operator="equal">
      <formula>2</formula>
    </cfRule>
    <cfRule type="cellIs" dxfId="1197" priority="546" stopIfTrue="1" operator="equal">
      <formula>1</formula>
    </cfRule>
  </conditionalFormatting>
  <conditionalFormatting sqref="U53:V53">
    <cfRule type="cellIs" dxfId="1196" priority="544" stopIfTrue="1" operator="equal">
      <formula>99</formula>
    </cfRule>
  </conditionalFormatting>
  <conditionalFormatting sqref="V53">
    <cfRule type="cellIs" dxfId="1195" priority="543" stopIfTrue="1" operator="equal">
      <formula>26</formula>
    </cfRule>
  </conditionalFormatting>
  <conditionalFormatting sqref="V53">
    <cfRule type="cellIs" dxfId="1194" priority="542" stopIfTrue="1" operator="equal">
      <formula>99</formula>
    </cfRule>
  </conditionalFormatting>
  <conditionalFormatting sqref="U53">
    <cfRule type="cellIs" dxfId="1193" priority="540" stopIfTrue="1" operator="equal">
      <formula>2</formula>
    </cfRule>
    <cfRule type="cellIs" dxfId="1192" priority="541" stopIfTrue="1" operator="equal">
      <formula>1</formula>
    </cfRule>
  </conditionalFormatting>
  <conditionalFormatting sqref="W53:X53">
    <cfRule type="cellIs" dxfId="1191" priority="539" stopIfTrue="1" operator="equal">
      <formula>99</formula>
    </cfRule>
  </conditionalFormatting>
  <conditionalFormatting sqref="X53">
    <cfRule type="cellIs" dxfId="1190" priority="538" stopIfTrue="1" operator="equal">
      <formula>26</formula>
    </cfRule>
  </conditionalFormatting>
  <conditionalFormatting sqref="X53">
    <cfRule type="cellIs" dxfId="1189" priority="537" stopIfTrue="1" operator="equal">
      <formula>99</formula>
    </cfRule>
  </conditionalFormatting>
  <conditionalFormatting sqref="W53">
    <cfRule type="cellIs" dxfId="1188" priority="535" stopIfTrue="1" operator="equal">
      <formula>2</formula>
    </cfRule>
    <cfRule type="cellIs" dxfId="1187" priority="536" stopIfTrue="1" operator="equal">
      <formula>1</formula>
    </cfRule>
  </conditionalFormatting>
  <conditionalFormatting sqref="Y53:Z53">
    <cfRule type="cellIs" dxfId="1186" priority="534" stopIfTrue="1" operator="equal">
      <formula>99</formula>
    </cfRule>
  </conditionalFormatting>
  <conditionalFormatting sqref="Z53">
    <cfRule type="cellIs" dxfId="1185" priority="533" stopIfTrue="1" operator="equal">
      <formula>26</formula>
    </cfRule>
  </conditionalFormatting>
  <conditionalFormatting sqref="Z53">
    <cfRule type="cellIs" dxfId="1184" priority="532" stopIfTrue="1" operator="equal">
      <formula>99</formula>
    </cfRule>
  </conditionalFormatting>
  <conditionalFormatting sqref="Y53">
    <cfRule type="cellIs" dxfId="1183" priority="530" stopIfTrue="1" operator="equal">
      <formula>2</formula>
    </cfRule>
    <cfRule type="cellIs" dxfId="1182" priority="531" stopIfTrue="1" operator="equal">
      <formula>1</formula>
    </cfRule>
  </conditionalFormatting>
  <conditionalFormatting sqref="AA53:AB53">
    <cfRule type="cellIs" dxfId="1181" priority="529" stopIfTrue="1" operator="equal">
      <formula>99</formula>
    </cfRule>
  </conditionalFormatting>
  <conditionalFormatting sqref="AB53">
    <cfRule type="cellIs" dxfId="1180" priority="528" stopIfTrue="1" operator="equal">
      <formula>26</formula>
    </cfRule>
  </conditionalFormatting>
  <conditionalFormatting sqref="AB53">
    <cfRule type="cellIs" dxfId="1179" priority="527" stopIfTrue="1" operator="equal">
      <formula>99</formula>
    </cfRule>
  </conditionalFormatting>
  <conditionalFormatting sqref="AA53">
    <cfRule type="cellIs" dxfId="1178" priority="525" stopIfTrue="1" operator="equal">
      <formula>2</formula>
    </cfRule>
    <cfRule type="cellIs" dxfId="1177" priority="526" stopIfTrue="1" operator="equal">
      <formula>1</formula>
    </cfRule>
  </conditionalFormatting>
  <conditionalFormatting sqref="AC53:AD53">
    <cfRule type="cellIs" dxfId="1176" priority="524" stopIfTrue="1" operator="equal">
      <formula>99</formula>
    </cfRule>
  </conditionalFormatting>
  <conditionalFormatting sqref="AD53">
    <cfRule type="cellIs" dxfId="1175" priority="523" stopIfTrue="1" operator="equal">
      <formula>26</formula>
    </cfRule>
  </conditionalFormatting>
  <conditionalFormatting sqref="AD53">
    <cfRule type="cellIs" dxfId="1174" priority="522" stopIfTrue="1" operator="equal">
      <formula>99</formula>
    </cfRule>
  </conditionalFormatting>
  <conditionalFormatting sqref="AC53">
    <cfRule type="cellIs" dxfId="1173" priority="520" stopIfTrue="1" operator="equal">
      <formula>2</formula>
    </cfRule>
    <cfRule type="cellIs" dxfId="1172" priority="521" stopIfTrue="1" operator="equal">
      <formula>1</formula>
    </cfRule>
  </conditionalFormatting>
  <conditionalFormatting sqref="AE53">
    <cfRule type="cellIs" dxfId="1171" priority="519" stopIfTrue="1" operator="equal">
      <formula>99</formula>
    </cfRule>
  </conditionalFormatting>
  <conditionalFormatting sqref="AE53">
    <cfRule type="cellIs" dxfId="1170" priority="517" stopIfTrue="1" operator="equal">
      <formula>2</formula>
    </cfRule>
    <cfRule type="cellIs" dxfId="1169" priority="518" stopIfTrue="1" operator="equal">
      <formula>1</formula>
    </cfRule>
  </conditionalFormatting>
  <conditionalFormatting sqref="AG53">
    <cfRule type="cellIs" dxfId="1168" priority="515" stopIfTrue="1" operator="equal">
      <formula>2</formula>
    </cfRule>
    <cfRule type="cellIs" dxfId="1167" priority="516" stopIfTrue="1" operator="equal">
      <formula>1</formula>
    </cfRule>
  </conditionalFormatting>
  <conditionalFormatting sqref="AG54:AH54">
    <cfRule type="cellIs" dxfId="1166" priority="514" stopIfTrue="1" operator="equal">
      <formula>99</formula>
    </cfRule>
  </conditionalFormatting>
  <conditionalFormatting sqref="M54:N54">
    <cfRule type="cellIs" dxfId="1165" priority="513" stopIfTrue="1" operator="equal">
      <formula>99</formula>
    </cfRule>
  </conditionalFormatting>
  <conditionalFormatting sqref="N54">
    <cfRule type="cellIs" dxfId="1164" priority="512" stopIfTrue="1" operator="equal">
      <formula>26</formula>
    </cfRule>
  </conditionalFormatting>
  <conditionalFormatting sqref="N54">
    <cfRule type="cellIs" dxfId="1163" priority="511" stopIfTrue="1" operator="equal">
      <formula>99</formula>
    </cfRule>
  </conditionalFormatting>
  <conditionalFormatting sqref="M54">
    <cfRule type="cellIs" dxfId="1162" priority="509" stopIfTrue="1" operator="equal">
      <formula>2</formula>
    </cfRule>
    <cfRule type="cellIs" dxfId="1161" priority="510" stopIfTrue="1" operator="equal">
      <formula>1</formula>
    </cfRule>
  </conditionalFormatting>
  <conditionalFormatting sqref="O54:P54">
    <cfRule type="cellIs" dxfId="1160" priority="508" stopIfTrue="1" operator="equal">
      <formula>99</formula>
    </cfRule>
  </conditionalFormatting>
  <conditionalFormatting sqref="P54">
    <cfRule type="cellIs" dxfId="1159" priority="507" stopIfTrue="1" operator="equal">
      <formula>26</formula>
    </cfRule>
  </conditionalFormatting>
  <conditionalFormatting sqref="P54">
    <cfRule type="cellIs" dxfId="1158" priority="506" stopIfTrue="1" operator="equal">
      <formula>99</formula>
    </cfRule>
  </conditionalFormatting>
  <conditionalFormatting sqref="O54">
    <cfRule type="cellIs" dxfId="1157" priority="504" stopIfTrue="1" operator="equal">
      <formula>2</formula>
    </cfRule>
    <cfRule type="cellIs" dxfId="1156" priority="505" stopIfTrue="1" operator="equal">
      <formula>1</formula>
    </cfRule>
  </conditionalFormatting>
  <conditionalFormatting sqref="Q54">
    <cfRule type="cellIs" dxfId="1155" priority="503" stopIfTrue="1" operator="equal">
      <formula>99</formula>
    </cfRule>
  </conditionalFormatting>
  <conditionalFormatting sqref="Q54">
    <cfRule type="cellIs" dxfId="1154" priority="501" stopIfTrue="1" operator="equal">
      <formula>2</formula>
    </cfRule>
    <cfRule type="cellIs" dxfId="1153" priority="502" stopIfTrue="1" operator="equal">
      <formula>1</formula>
    </cfRule>
  </conditionalFormatting>
  <conditionalFormatting sqref="S54:T54">
    <cfRule type="cellIs" dxfId="1152" priority="500" stopIfTrue="1" operator="equal">
      <formula>99</formula>
    </cfRule>
  </conditionalFormatting>
  <conditionalFormatting sqref="T54">
    <cfRule type="cellIs" dxfId="1151" priority="499" stopIfTrue="1" operator="equal">
      <formula>26</formula>
    </cfRule>
  </conditionalFormatting>
  <conditionalFormatting sqref="T54">
    <cfRule type="cellIs" dxfId="1150" priority="498" stopIfTrue="1" operator="equal">
      <formula>99</formula>
    </cfRule>
  </conditionalFormatting>
  <conditionalFormatting sqref="S54">
    <cfRule type="cellIs" dxfId="1149" priority="496" stopIfTrue="1" operator="equal">
      <formula>2</formula>
    </cfRule>
    <cfRule type="cellIs" dxfId="1148" priority="497" stopIfTrue="1" operator="equal">
      <formula>1</formula>
    </cfRule>
  </conditionalFormatting>
  <conditionalFormatting sqref="U54:V54">
    <cfRule type="cellIs" dxfId="1147" priority="495" stopIfTrue="1" operator="equal">
      <formula>99</formula>
    </cfRule>
  </conditionalFormatting>
  <conditionalFormatting sqref="V54">
    <cfRule type="cellIs" dxfId="1146" priority="494" stopIfTrue="1" operator="equal">
      <formula>26</formula>
    </cfRule>
  </conditionalFormatting>
  <conditionalFormatting sqref="V54">
    <cfRule type="cellIs" dxfId="1145" priority="493" stopIfTrue="1" operator="equal">
      <formula>99</formula>
    </cfRule>
  </conditionalFormatting>
  <conditionalFormatting sqref="U54">
    <cfRule type="cellIs" dxfId="1144" priority="491" stopIfTrue="1" operator="equal">
      <formula>2</formula>
    </cfRule>
    <cfRule type="cellIs" dxfId="1143" priority="492" stopIfTrue="1" operator="equal">
      <formula>1</formula>
    </cfRule>
  </conditionalFormatting>
  <conditionalFormatting sqref="W54:X54">
    <cfRule type="cellIs" dxfId="1142" priority="490" stopIfTrue="1" operator="equal">
      <formula>99</formula>
    </cfRule>
  </conditionalFormatting>
  <conditionalFormatting sqref="X54">
    <cfRule type="cellIs" dxfId="1141" priority="489" stopIfTrue="1" operator="equal">
      <formula>26</formula>
    </cfRule>
  </conditionalFormatting>
  <conditionalFormatting sqref="X54">
    <cfRule type="cellIs" dxfId="1140" priority="488" stopIfTrue="1" operator="equal">
      <formula>99</formula>
    </cfRule>
  </conditionalFormatting>
  <conditionalFormatting sqref="W54">
    <cfRule type="cellIs" dxfId="1139" priority="486" stopIfTrue="1" operator="equal">
      <formula>2</formula>
    </cfRule>
    <cfRule type="cellIs" dxfId="1138" priority="487" stopIfTrue="1" operator="equal">
      <formula>1</formula>
    </cfRule>
  </conditionalFormatting>
  <conditionalFormatting sqref="Y54:Z54">
    <cfRule type="cellIs" dxfId="1137" priority="485" stopIfTrue="1" operator="equal">
      <formula>99</formula>
    </cfRule>
  </conditionalFormatting>
  <conditionalFormatting sqref="Z54">
    <cfRule type="cellIs" dxfId="1136" priority="484" stopIfTrue="1" operator="equal">
      <formula>26</formula>
    </cfRule>
  </conditionalFormatting>
  <conditionalFormatting sqref="Z54">
    <cfRule type="cellIs" dxfId="1135" priority="483" stopIfTrue="1" operator="equal">
      <formula>99</formula>
    </cfRule>
  </conditionalFormatting>
  <conditionalFormatting sqref="Y54">
    <cfRule type="cellIs" dxfId="1134" priority="481" stopIfTrue="1" operator="equal">
      <formula>2</formula>
    </cfRule>
    <cfRule type="cellIs" dxfId="1133" priority="482" stopIfTrue="1" operator="equal">
      <formula>1</formula>
    </cfRule>
  </conditionalFormatting>
  <conditionalFormatting sqref="AA54:AB54">
    <cfRule type="cellIs" dxfId="1132" priority="480" stopIfTrue="1" operator="equal">
      <formula>99</formula>
    </cfRule>
  </conditionalFormatting>
  <conditionalFormatting sqref="AB54">
    <cfRule type="cellIs" dxfId="1131" priority="479" stopIfTrue="1" operator="equal">
      <formula>26</formula>
    </cfRule>
  </conditionalFormatting>
  <conditionalFormatting sqref="AB54">
    <cfRule type="cellIs" dxfId="1130" priority="478" stopIfTrue="1" operator="equal">
      <formula>99</formula>
    </cfRule>
  </conditionalFormatting>
  <conditionalFormatting sqref="AA54">
    <cfRule type="cellIs" dxfId="1129" priority="476" stopIfTrue="1" operator="equal">
      <formula>2</formula>
    </cfRule>
    <cfRule type="cellIs" dxfId="1128" priority="477" stopIfTrue="1" operator="equal">
      <formula>1</formula>
    </cfRule>
  </conditionalFormatting>
  <conditionalFormatting sqref="AC54:AD54">
    <cfRule type="cellIs" dxfId="1127" priority="475" stopIfTrue="1" operator="equal">
      <formula>99</formula>
    </cfRule>
  </conditionalFormatting>
  <conditionalFormatting sqref="AD54">
    <cfRule type="cellIs" dxfId="1126" priority="474" stopIfTrue="1" operator="equal">
      <formula>26</formula>
    </cfRule>
  </conditionalFormatting>
  <conditionalFormatting sqref="AD54">
    <cfRule type="cellIs" dxfId="1125" priority="473" stopIfTrue="1" operator="equal">
      <formula>99</formula>
    </cfRule>
  </conditionalFormatting>
  <conditionalFormatting sqref="AC54">
    <cfRule type="cellIs" dxfId="1124" priority="471" stopIfTrue="1" operator="equal">
      <formula>2</formula>
    </cfRule>
    <cfRule type="cellIs" dxfId="1123" priority="472" stopIfTrue="1" operator="equal">
      <formula>1</formula>
    </cfRule>
  </conditionalFormatting>
  <conditionalFormatting sqref="AE54:AF54">
    <cfRule type="cellIs" dxfId="1122" priority="470" stopIfTrue="1" operator="equal">
      <formula>99</formula>
    </cfRule>
  </conditionalFormatting>
  <conditionalFormatting sqref="AF54">
    <cfRule type="cellIs" dxfId="1121" priority="469" stopIfTrue="1" operator="equal">
      <formula>26</formula>
    </cfRule>
  </conditionalFormatting>
  <conditionalFormatting sqref="AF54">
    <cfRule type="cellIs" dxfId="1120" priority="468" stopIfTrue="1" operator="equal">
      <formula>99</formula>
    </cfRule>
  </conditionalFormatting>
  <conditionalFormatting sqref="AE54">
    <cfRule type="cellIs" dxfId="1119" priority="466" stopIfTrue="1" operator="equal">
      <formula>2</formula>
    </cfRule>
    <cfRule type="cellIs" dxfId="1118" priority="467" stopIfTrue="1" operator="equal">
      <formula>1</formula>
    </cfRule>
  </conditionalFormatting>
  <conditionalFormatting sqref="AH54">
    <cfRule type="cellIs" dxfId="1117" priority="465" stopIfTrue="1" operator="equal">
      <formula>26</formula>
    </cfRule>
  </conditionalFormatting>
  <conditionalFormatting sqref="AH54">
    <cfRule type="cellIs" dxfId="1116" priority="464" stopIfTrue="1" operator="equal">
      <formula>99</formula>
    </cfRule>
  </conditionalFormatting>
  <conditionalFormatting sqref="AG54">
    <cfRule type="cellIs" dxfId="1115" priority="462" stopIfTrue="1" operator="equal">
      <formula>2</formula>
    </cfRule>
    <cfRule type="cellIs" dxfId="1114" priority="463" stopIfTrue="1" operator="equal">
      <formula>1</formula>
    </cfRule>
  </conditionalFormatting>
  <conditionalFormatting sqref="AG55:AH55">
    <cfRule type="cellIs" dxfId="1113" priority="461" stopIfTrue="1" operator="equal">
      <formula>99</formula>
    </cfRule>
  </conditionalFormatting>
  <conditionalFormatting sqref="M55:N55">
    <cfRule type="cellIs" dxfId="1112" priority="460" stopIfTrue="1" operator="equal">
      <formula>99</formula>
    </cfRule>
  </conditionalFormatting>
  <conditionalFormatting sqref="N55">
    <cfRule type="cellIs" dxfId="1111" priority="459" stopIfTrue="1" operator="equal">
      <formula>26</formula>
    </cfRule>
  </conditionalFormatting>
  <conditionalFormatting sqref="N55">
    <cfRule type="cellIs" dxfId="1110" priority="458" stopIfTrue="1" operator="equal">
      <formula>99</formula>
    </cfRule>
  </conditionalFormatting>
  <conditionalFormatting sqref="M55">
    <cfRule type="cellIs" dxfId="1109" priority="456" stopIfTrue="1" operator="equal">
      <formula>2</formula>
    </cfRule>
    <cfRule type="cellIs" dxfId="1108" priority="457" stopIfTrue="1" operator="equal">
      <formula>1</formula>
    </cfRule>
  </conditionalFormatting>
  <conditionalFormatting sqref="O55:P55">
    <cfRule type="cellIs" dxfId="1107" priority="455" stopIfTrue="1" operator="equal">
      <formula>99</formula>
    </cfRule>
  </conditionalFormatting>
  <conditionalFormatting sqref="P55">
    <cfRule type="cellIs" dxfId="1106" priority="454" stopIfTrue="1" operator="equal">
      <formula>26</formula>
    </cfRule>
  </conditionalFormatting>
  <conditionalFormatting sqref="P55">
    <cfRule type="cellIs" dxfId="1105" priority="453" stopIfTrue="1" operator="equal">
      <formula>99</formula>
    </cfRule>
  </conditionalFormatting>
  <conditionalFormatting sqref="O55">
    <cfRule type="cellIs" dxfId="1104" priority="451" stopIfTrue="1" operator="equal">
      <formula>2</formula>
    </cfRule>
    <cfRule type="cellIs" dxfId="1103" priority="452" stopIfTrue="1" operator="equal">
      <formula>1</formula>
    </cfRule>
  </conditionalFormatting>
  <conditionalFormatting sqref="Q55:R55">
    <cfRule type="cellIs" dxfId="1102" priority="450" stopIfTrue="1" operator="equal">
      <formula>99</formula>
    </cfRule>
  </conditionalFormatting>
  <conditionalFormatting sqref="R55">
    <cfRule type="cellIs" dxfId="1101" priority="449" stopIfTrue="1" operator="equal">
      <formula>26</formula>
    </cfRule>
  </conditionalFormatting>
  <conditionalFormatting sqref="R55">
    <cfRule type="cellIs" dxfId="1100" priority="448" stopIfTrue="1" operator="equal">
      <formula>99</formula>
    </cfRule>
  </conditionalFormatting>
  <conditionalFormatting sqref="Q55">
    <cfRule type="cellIs" dxfId="1099" priority="446" stopIfTrue="1" operator="equal">
      <formula>2</formula>
    </cfRule>
    <cfRule type="cellIs" dxfId="1098" priority="447" stopIfTrue="1" operator="equal">
      <formula>1</formula>
    </cfRule>
  </conditionalFormatting>
  <conditionalFormatting sqref="S55:T55">
    <cfRule type="cellIs" dxfId="1097" priority="445" stopIfTrue="1" operator="equal">
      <formula>99</formula>
    </cfRule>
  </conditionalFormatting>
  <conditionalFormatting sqref="T55">
    <cfRule type="cellIs" dxfId="1096" priority="444" stopIfTrue="1" operator="equal">
      <formula>26</formula>
    </cfRule>
  </conditionalFormatting>
  <conditionalFormatting sqref="T55">
    <cfRule type="cellIs" dxfId="1095" priority="443" stopIfTrue="1" operator="equal">
      <formula>99</formula>
    </cfRule>
  </conditionalFormatting>
  <conditionalFormatting sqref="S55">
    <cfRule type="cellIs" dxfId="1094" priority="441" stopIfTrue="1" operator="equal">
      <formula>2</formula>
    </cfRule>
    <cfRule type="cellIs" dxfId="1093" priority="442" stopIfTrue="1" operator="equal">
      <formula>1</formula>
    </cfRule>
  </conditionalFormatting>
  <conditionalFormatting sqref="U55:V55">
    <cfRule type="cellIs" dxfId="1092" priority="440" stopIfTrue="1" operator="equal">
      <formula>99</formula>
    </cfRule>
  </conditionalFormatting>
  <conditionalFormatting sqref="V55">
    <cfRule type="cellIs" dxfId="1091" priority="439" stopIfTrue="1" operator="equal">
      <formula>26</formula>
    </cfRule>
  </conditionalFormatting>
  <conditionalFormatting sqref="V55">
    <cfRule type="cellIs" dxfId="1090" priority="438" stopIfTrue="1" operator="equal">
      <formula>99</formula>
    </cfRule>
  </conditionalFormatting>
  <conditionalFormatting sqref="U55">
    <cfRule type="cellIs" dxfId="1089" priority="436" stopIfTrue="1" operator="equal">
      <formula>2</formula>
    </cfRule>
    <cfRule type="cellIs" dxfId="1088" priority="437" stopIfTrue="1" operator="equal">
      <formula>1</formula>
    </cfRule>
  </conditionalFormatting>
  <conditionalFormatting sqref="W55:X55">
    <cfRule type="cellIs" dxfId="1087" priority="435" stopIfTrue="1" operator="equal">
      <formula>99</formula>
    </cfRule>
  </conditionalFormatting>
  <conditionalFormatting sqref="X55">
    <cfRule type="cellIs" dxfId="1086" priority="434" stopIfTrue="1" operator="equal">
      <formula>26</formula>
    </cfRule>
  </conditionalFormatting>
  <conditionalFormatting sqref="X55">
    <cfRule type="cellIs" dxfId="1085" priority="433" stopIfTrue="1" operator="equal">
      <formula>99</formula>
    </cfRule>
  </conditionalFormatting>
  <conditionalFormatting sqref="W55">
    <cfRule type="cellIs" dxfId="1084" priority="431" stopIfTrue="1" operator="equal">
      <formula>2</formula>
    </cfRule>
    <cfRule type="cellIs" dxfId="1083" priority="432" stopIfTrue="1" operator="equal">
      <formula>1</formula>
    </cfRule>
  </conditionalFormatting>
  <conditionalFormatting sqref="Y55:Z55">
    <cfRule type="cellIs" dxfId="1082" priority="430" stopIfTrue="1" operator="equal">
      <formula>99</formula>
    </cfRule>
  </conditionalFormatting>
  <conditionalFormatting sqref="Z55">
    <cfRule type="cellIs" dxfId="1081" priority="429" stopIfTrue="1" operator="equal">
      <formula>26</formula>
    </cfRule>
  </conditionalFormatting>
  <conditionalFormatting sqref="Z55">
    <cfRule type="cellIs" dxfId="1080" priority="428" stopIfTrue="1" operator="equal">
      <formula>99</formula>
    </cfRule>
  </conditionalFormatting>
  <conditionalFormatting sqref="Y55">
    <cfRule type="cellIs" dxfId="1079" priority="426" stopIfTrue="1" operator="equal">
      <formula>2</formula>
    </cfRule>
    <cfRule type="cellIs" dxfId="1078" priority="427" stopIfTrue="1" operator="equal">
      <formula>1</formula>
    </cfRule>
  </conditionalFormatting>
  <conditionalFormatting sqref="AA55:AB55">
    <cfRule type="cellIs" dxfId="1077" priority="425" stopIfTrue="1" operator="equal">
      <formula>99</formula>
    </cfRule>
  </conditionalFormatting>
  <conditionalFormatting sqref="AB55">
    <cfRule type="cellIs" dxfId="1076" priority="424" stopIfTrue="1" operator="equal">
      <formula>26</formula>
    </cfRule>
  </conditionalFormatting>
  <conditionalFormatting sqref="AB55">
    <cfRule type="cellIs" dxfId="1075" priority="423" stopIfTrue="1" operator="equal">
      <formula>99</formula>
    </cfRule>
  </conditionalFormatting>
  <conditionalFormatting sqref="AA55">
    <cfRule type="cellIs" dxfId="1074" priority="421" stopIfTrue="1" operator="equal">
      <formula>2</formula>
    </cfRule>
    <cfRule type="cellIs" dxfId="1073" priority="422" stopIfTrue="1" operator="equal">
      <formula>1</formula>
    </cfRule>
  </conditionalFormatting>
  <conditionalFormatting sqref="AC55:AD55">
    <cfRule type="cellIs" dxfId="1072" priority="420" stopIfTrue="1" operator="equal">
      <formula>99</formula>
    </cfRule>
  </conditionalFormatting>
  <conditionalFormatting sqref="AD55">
    <cfRule type="cellIs" dxfId="1071" priority="419" stopIfTrue="1" operator="equal">
      <formula>26</formula>
    </cfRule>
  </conditionalFormatting>
  <conditionalFormatting sqref="AD55">
    <cfRule type="cellIs" dxfId="1070" priority="418" stopIfTrue="1" operator="equal">
      <formula>99</formula>
    </cfRule>
  </conditionalFormatting>
  <conditionalFormatting sqref="AC55">
    <cfRule type="cellIs" dxfId="1069" priority="416" stopIfTrue="1" operator="equal">
      <formula>2</formula>
    </cfRule>
    <cfRule type="cellIs" dxfId="1068" priority="417" stopIfTrue="1" operator="equal">
      <formula>1</formula>
    </cfRule>
  </conditionalFormatting>
  <conditionalFormatting sqref="AE55:AF55">
    <cfRule type="cellIs" dxfId="1067" priority="415" stopIfTrue="1" operator="equal">
      <formula>99</formula>
    </cfRule>
  </conditionalFormatting>
  <conditionalFormatting sqref="AF55">
    <cfRule type="cellIs" dxfId="1066" priority="414" stopIfTrue="1" operator="equal">
      <formula>26</formula>
    </cfRule>
  </conditionalFormatting>
  <conditionalFormatting sqref="AF55">
    <cfRule type="cellIs" dxfId="1065" priority="413" stopIfTrue="1" operator="equal">
      <formula>99</formula>
    </cfRule>
  </conditionalFormatting>
  <conditionalFormatting sqref="AE55">
    <cfRule type="cellIs" dxfId="1064" priority="411" stopIfTrue="1" operator="equal">
      <formula>2</formula>
    </cfRule>
    <cfRule type="cellIs" dxfId="1063" priority="412" stopIfTrue="1" operator="equal">
      <formula>1</formula>
    </cfRule>
  </conditionalFormatting>
  <conditionalFormatting sqref="AH55">
    <cfRule type="cellIs" dxfId="1062" priority="410" stopIfTrue="1" operator="equal">
      <formula>26</formula>
    </cfRule>
  </conditionalFormatting>
  <conditionalFormatting sqref="AH55">
    <cfRule type="cellIs" dxfId="1061" priority="409" stopIfTrue="1" operator="equal">
      <formula>99</formula>
    </cfRule>
  </conditionalFormatting>
  <conditionalFormatting sqref="AG55">
    <cfRule type="cellIs" dxfId="1060" priority="407" stopIfTrue="1" operator="equal">
      <formula>2</formula>
    </cfRule>
    <cfRule type="cellIs" dxfId="1059" priority="408" stopIfTrue="1" operator="equal">
      <formula>1</formula>
    </cfRule>
  </conditionalFormatting>
  <conditionalFormatting sqref="AG56:AH56">
    <cfRule type="cellIs" dxfId="1058" priority="406" stopIfTrue="1" operator="equal">
      <formula>99</formula>
    </cfRule>
  </conditionalFormatting>
  <conditionalFormatting sqref="M56:N56">
    <cfRule type="cellIs" dxfId="1057" priority="405" stopIfTrue="1" operator="equal">
      <formula>99</formula>
    </cfRule>
  </conditionalFormatting>
  <conditionalFormatting sqref="N56">
    <cfRule type="cellIs" dxfId="1056" priority="404" stopIfTrue="1" operator="equal">
      <formula>26</formula>
    </cfRule>
  </conditionalFormatting>
  <conditionalFormatting sqref="N56">
    <cfRule type="cellIs" dxfId="1055" priority="403" stopIfTrue="1" operator="equal">
      <formula>99</formula>
    </cfRule>
  </conditionalFormatting>
  <conditionalFormatting sqref="M56">
    <cfRule type="cellIs" dxfId="1054" priority="401" stopIfTrue="1" operator="equal">
      <formula>2</formula>
    </cfRule>
    <cfRule type="cellIs" dxfId="1053" priority="402" stopIfTrue="1" operator="equal">
      <formula>1</formula>
    </cfRule>
  </conditionalFormatting>
  <conditionalFormatting sqref="O56:P56">
    <cfRule type="cellIs" dxfId="1052" priority="400" stopIfTrue="1" operator="equal">
      <formula>99</formula>
    </cfRule>
  </conditionalFormatting>
  <conditionalFormatting sqref="P56">
    <cfRule type="cellIs" dxfId="1051" priority="399" stopIfTrue="1" operator="equal">
      <formula>26</formula>
    </cfRule>
  </conditionalFormatting>
  <conditionalFormatting sqref="P56">
    <cfRule type="cellIs" dxfId="1050" priority="398" stopIfTrue="1" operator="equal">
      <formula>99</formula>
    </cfRule>
  </conditionalFormatting>
  <conditionalFormatting sqref="O56">
    <cfRule type="cellIs" dxfId="1049" priority="396" stopIfTrue="1" operator="equal">
      <formula>2</formula>
    </cfRule>
    <cfRule type="cellIs" dxfId="1048" priority="397" stopIfTrue="1" operator="equal">
      <formula>1</formula>
    </cfRule>
  </conditionalFormatting>
  <conditionalFormatting sqref="Q56:R56">
    <cfRule type="cellIs" dxfId="1047" priority="395" stopIfTrue="1" operator="equal">
      <formula>99</formula>
    </cfRule>
  </conditionalFormatting>
  <conditionalFormatting sqref="R56">
    <cfRule type="cellIs" dxfId="1046" priority="394" stopIfTrue="1" operator="equal">
      <formula>26</formula>
    </cfRule>
  </conditionalFormatting>
  <conditionalFormatting sqref="R56">
    <cfRule type="cellIs" dxfId="1045" priority="393" stopIfTrue="1" operator="equal">
      <formula>99</formula>
    </cfRule>
  </conditionalFormatting>
  <conditionalFormatting sqref="Q56">
    <cfRule type="cellIs" dxfId="1044" priority="391" stopIfTrue="1" operator="equal">
      <formula>2</formula>
    </cfRule>
    <cfRule type="cellIs" dxfId="1043" priority="392" stopIfTrue="1" operator="equal">
      <formula>1</formula>
    </cfRule>
  </conditionalFormatting>
  <conditionalFormatting sqref="S56:T56">
    <cfRule type="cellIs" dxfId="1042" priority="390" stopIfTrue="1" operator="equal">
      <formula>99</formula>
    </cfRule>
  </conditionalFormatting>
  <conditionalFormatting sqref="T56">
    <cfRule type="cellIs" dxfId="1041" priority="389" stopIfTrue="1" operator="equal">
      <formula>26</formula>
    </cfRule>
  </conditionalFormatting>
  <conditionalFormatting sqref="T56">
    <cfRule type="cellIs" dxfId="1040" priority="388" stopIfTrue="1" operator="equal">
      <formula>99</formula>
    </cfRule>
  </conditionalFormatting>
  <conditionalFormatting sqref="S56">
    <cfRule type="cellIs" dxfId="1039" priority="386" stopIfTrue="1" operator="equal">
      <formula>2</formula>
    </cfRule>
    <cfRule type="cellIs" dxfId="1038" priority="387" stopIfTrue="1" operator="equal">
      <formula>1</formula>
    </cfRule>
  </conditionalFormatting>
  <conditionalFormatting sqref="U56:V56">
    <cfRule type="cellIs" dxfId="1037" priority="385" stopIfTrue="1" operator="equal">
      <formula>99</formula>
    </cfRule>
  </conditionalFormatting>
  <conditionalFormatting sqref="V56">
    <cfRule type="cellIs" dxfId="1036" priority="384" stopIfTrue="1" operator="equal">
      <formula>26</formula>
    </cfRule>
  </conditionalFormatting>
  <conditionalFormatting sqref="V56">
    <cfRule type="cellIs" dxfId="1035" priority="383" stopIfTrue="1" operator="equal">
      <formula>99</formula>
    </cfRule>
  </conditionalFormatting>
  <conditionalFormatting sqref="U56">
    <cfRule type="cellIs" dxfId="1034" priority="381" stopIfTrue="1" operator="equal">
      <formula>2</formula>
    </cfRule>
    <cfRule type="cellIs" dxfId="1033" priority="382" stopIfTrue="1" operator="equal">
      <formula>1</formula>
    </cfRule>
  </conditionalFormatting>
  <conditionalFormatting sqref="W56:X56">
    <cfRule type="cellIs" dxfId="1032" priority="380" stopIfTrue="1" operator="equal">
      <formula>99</formula>
    </cfRule>
  </conditionalFormatting>
  <conditionalFormatting sqref="X56">
    <cfRule type="cellIs" dxfId="1031" priority="379" stopIfTrue="1" operator="equal">
      <formula>26</formula>
    </cfRule>
  </conditionalFormatting>
  <conditionalFormatting sqref="X56">
    <cfRule type="cellIs" dxfId="1030" priority="378" stopIfTrue="1" operator="equal">
      <formula>99</formula>
    </cfRule>
  </conditionalFormatting>
  <conditionalFormatting sqref="W56">
    <cfRule type="cellIs" dxfId="1029" priority="376" stopIfTrue="1" operator="equal">
      <formula>2</formula>
    </cfRule>
    <cfRule type="cellIs" dxfId="1028" priority="377" stopIfTrue="1" operator="equal">
      <formula>1</formula>
    </cfRule>
  </conditionalFormatting>
  <conditionalFormatting sqref="Y56:Z56">
    <cfRule type="cellIs" dxfId="1027" priority="375" stopIfTrue="1" operator="equal">
      <formula>99</formula>
    </cfRule>
  </conditionalFormatting>
  <conditionalFormatting sqref="Z56">
    <cfRule type="cellIs" dxfId="1026" priority="374" stopIfTrue="1" operator="equal">
      <formula>26</formula>
    </cfRule>
  </conditionalFormatting>
  <conditionalFormatting sqref="Z56">
    <cfRule type="cellIs" dxfId="1025" priority="373" stopIfTrue="1" operator="equal">
      <formula>99</formula>
    </cfRule>
  </conditionalFormatting>
  <conditionalFormatting sqref="Y56">
    <cfRule type="cellIs" dxfId="1024" priority="371" stopIfTrue="1" operator="equal">
      <formula>2</formula>
    </cfRule>
    <cfRule type="cellIs" dxfId="1023" priority="372" stopIfTrue="1" operator="equal">
      <formula>1</formula>
    </cfRule>
  </conditionalFormatting>
  <conditionalFormatting sqref="AA56:AB56">
    <cfRule type="cellIs" dxfId="1022" priority="370" stopIfTrue="1" operator="equal">
      <formula>99</formula>
    </cfRule>
  </conditionalFormatting>
  <conditionalFormatting sqref="AB56">
    <cfRule type="cellIs" dxfId="1021" priority="369" stopIfTrue="1" operator="equal">
      <formula>26</formula>
    </cfRule>
  </conditionalFormatting>
  <conditionalFormatting sqref="AB56">
    <cfRule type="cellIs" dxfId="1020" priority="368" stopIfTrue="1" operator="equal">
      <formula>99</formula>
    </cfRule>
  </conditionalFormatting>
  <conditionalFormatting sqref="AA56">
    <cfRule type="cellIs" dxfId="1019" priority="366" stopIfTrue="1" operator="equal">
      <formula>2</formula>
    </cfRule>
    <cfRule type="cellIs" dxfId="1018" priority="367" stopIfTrue="1" operator="equal">
      <formula>1</formula>
    </cfRule>
  </conditionalFormatting>
  <conditionalFormatting sqref="AC56:AD56">
    <cfRule type="cellIs" dxfId="1017" priority="365" stopIfTrue="1" operator="equal">
      <formula>99</formula>
    </cfRule>
  </conditionalFormatting>
  <conditionalFormatting sqref="AD56">
    <cfRule type="cellIs" dxfId="1016" priority="364" stopIfTrue="1" operator="equal">
      <formula>26</formula>
    </cfRule>
  </conditionalFormatting>
  <conditionalFormatting sqref="AD56">
    <cfRule type="cellIs" dxfId="1015" priority="363" stopIfTrue="1" operator="equal">
      <formula>99</formula>
    </cfRule>
  </conditionalFormatting>
  <conditionalFormatting sqref="AC56">
    <cfRule type="cellIs" dxfId="1014" priority="361" stopIfTrue="1" operator="equal">
      <formula>2</formula>
    </cfRule>
    <cfRule type="cellIs" dxfId="1013" priority="362" stopIfTrue="1" operator="equal">
      <formula>1</formula>
    </cfRule>
  </conditionalFormatting>
  <conditionalFormatting sqref="AE56:AF56">
    <cfRule type="cellIs" dxfId="1012" priority="360" stopIfTrue="1" operator="equal">
      <formula>99</formula>
    </cfRule>
  </conditionalFormatting>
  <conditionalFormatting sqref="AF56">
    <cfRule type="cellIs" dxfId="1011" priority="359" stopIfTrue="1" operator="equal">
      <formula>26</formula>
    </cfRule>
  </conditionalFormatting>
  <conditionalFormatting sqref="AF56">
    <cfRule type="cellIs" dxfId="1010" priority="358" stopIfTrue="1" operator="equal">
      <formula>99</formula>
    </cfRule>
  </conditionalFormatting>
  <conditionalFormatting sqref="AE56">
    <cfRule type="cellIs" dxfId="1009" priority="356" stopIfTrue="1" operator="equal">
      <formula>2</formula>
    </cfRule>
    <cfRule type="cellIs" dxfId="1008" priority="357" stopIfTrue="1" operator="equal">
      <formula>1</formula>
    </cfRule>
  </conditionalFormatting>
  <conditionalFormatting sqref="AH56">
    <cfRule type="cellIs" dxfId="1007" priority="355" stopIfTrue="1" operator="equal">
      <formula>26</formula>
    </cfRule>
  </conditionalFormatting>
  <conditionalFormatting sqref="AH56">
    <cfRule type="cellIs" dxfId="1006" priority="354" stopIfTrue="1" operator="equal">
      <formula>99</formula>
    </cfRule>
  </conditionalFormatting>
  <conditionalFormatting sqref="AG56">
    <cfRule type="cellIs" dxfId="1005" priority="352" stopIfTrue="1" operator="equal">
      <formula>2</formula>
    </cfRule>
    <cfRule type="cellIs" dxfId="1004" priority="353" stopIfTrue="1" operator="equal">
      <formula>1</formula>
    </cfRule>
  </conditionalFormatting>
  <conditionalFormatting sqref="AG57:AH57">
    <cfRule type="cellIs" dxfId="1003" priority="351" stopIfTrue="1" operator="equal">
      <formula>99</formula>
    </cfRule>
  </conditionalFormatting>
  <conditionalFormatting sqref="M57">
    <cfRule type="cellIs" dxfId="1002" priority="350" stopIfTrue="1" operator="equal">
      <formula>99</formula>
    </cfRule>
  </conditionalFormatting>
  <conditionalFormatting sqref="M57">
    <cfRule type="cellIs" dxfId="1001" priority="348" stopIfTrue="1" operator="equal">
      <formula>2</formula>
    </cfRule>
    <cfRule type="cellIs" dxfId="1000" priority="349" stopIfTrue="1" operator="equal">
      <formula>1</formula>
    </cfRule>
  </conditionalFormatting>
  <conditionalFormatting sqref="O57:P57">
    <cfRule type="cellIs" dxfId="999" priority="347" stopIfTrue="1" operator="equal">
      <formula>99</formula>
    </cfRule>
  </conditionalFormatting>
  <conditionalFormatting sqref="P57">
    <cfRule type="cellIs" dxfId="998" priority="346" stopIfTrue="1" operator="equal">
      <formula>26</formula>
    </cfRule>
  </conditionalFormatting>
  <conditionalFormatting sqref="P57">
    <cfRule type="cellIs" dxfId="997" priority="345" stopIfTrue="1" operator="equal">
      <formula>99</formula>
    </cfRule>
  </conditionalFormatting>
  <conditionalFormatting sqref="O57">
    <cfRule type="cellIs" dxfId="996" priority="343" stopIfTrue="1" operator="equal">
      <formula>2</formula>
    </cfRule>
    <cfRule type="cellIs" dxfId="995" priority="344" stopIfTrue="1" operator="equal">
      <formula>1</formula>
    </cfRule>
  </conditionalFormatting>
  <conditionalFormatting sqref="Q57:R57">
    <cfRule type="cellIs" dxfId="994" priority="342" stopIfTrue="1" operator="equal">
      <formula>99</formula>
    </cfRule>
  </conditionalFormatting>
  <conditionalFormatting sqref="R57">
    <cfRule type="cellIs" dxfId="993" priority="341" stopIfTrue="1" operator="equal">
      <formula>26</formula>
    </cfRule>
  </conditionalFormatting>
  <conditionalFormatting sqref="R57">
    <cfRule type="cellIs" dxfId="992" priority="340" stopIfTrue="1" operator="equal">
      <formula>99</formula>
    </cfRule>
  </conditionalFormatting>
  <conditionalFormatting sqref="Q57">
    <cfRule type="cellIs" dxfId="991" priority="338" stopIfTrue="1" operator="equal">
      <formula>2</formula>
    </cfRule>
    <cfRule type="cellIs" dxfId="990" priority="339" stopIfTrue="1" operator="equal">
      <formula>1</formula>
    </cfRule>
  </conditionalFormatting>
  <conditionalFormatting sqref="S57:T57">
    <cfRule type="cellIs" dxfId="989" priority="337" stopIfTrue="1" operator="equal">
      <formula>99</formula>
    </cfRule>
  </conditionalFormatting>
  <conditionalFormatting sqref="T57">
    <cfRule type="cellIs" dxfId="988" priority="336" stopIfTrue="1" operator="equal">
      <formula>26</formula>
    </cfRule>
  </conditionalFormatting>
  <conditionalFormatting sqref="T57">
    <cfRule type="cellIs" dxfId="987" priority="335" stopIfTrue="1" operator="equal">
      <formula>99</formula>
    </cfRule>
  </conditionalFormatting>
  <conditionalFormatting sqref="S57">
    <cfRule type="cellIs" dxfId="986" priority="333" stopIfTrue="1" operator="equal">
      <formula>2</formula>
    </cfRule>
    <cfRule type="cellIs" dxfId="985" priority="334" stopIfTrue="1" operator="equal">
      <formula>1</formula>
    </cfRule>
  </conditionalFormatting>
  <conditionalFormatting sqref="U57:V57">
    <cfRule type="cellIs" dxfId="984" priority="332" stopIfTrue="1" operator="equal">
      <formula>99</formula>
    </cfRule>
  </conditionalFormatting>
  <conditionalFormatting sqref="V57">
    <cfRule type="cellIs" dxfId="983" priority="331" stopIfTrue="1" operator="equal">
      <formula>26</formula>
    </cfRule>
  </conditionalFormatting>
  <conditionalFormatting sqref="V57">
    <cfRule type="cellIs" dxfId="982" priority="330" stopIfTrue="1" operator="equal">
      <formula>99</formula>
    </cfRule>
  </conditionalFormatting>
  <conditionalFormatting sqref="U57">
    <cfRule type="cellIs" dxfId="981" priority="328" stopIfTrue="1" operator="equal">
      <formula>2</formula>
    </cfRule>
    <cfRule type="cellIs" dxfId="980" priority="329" stopIfTrue="1" operator="equal">
      <formula>1</formula>
    </cfRule>
  </conditionalFormatting>
  <conditionalFormatting sqref="W57:X57">
    <cfRule type="cellIs" dxfId="979" priority="327" stopIfTrue="1" operator="equal">
      <formula>99</formula>
    </cfRule>
  </conditionalFormatting>
  <conditionalFormatting sqref="X57">
    <cfRule type="cellIs" dxfId="978" priority="326" stopIfTrue="1" operator="equal">
      <formula>26</formula>
    </cfRule>
  </conditionalFormatting>
  <conditionalFormatting sqref="X57">
    <cfRule type="cellIs" dxfId="977" priority="325" stopIfTrue="1" operator="equal">
      <formula>99</formula>
    </cfRule>
  </conditionalFormatting>
  <conditionalFormatting sqref="W57">
    <cfRule type="cellIs" dxfId="976" priority="323" stopIfTrue="1" operator="equal">
      <formula>2</formula>
    </cfRule>
    <cfRule type="cellIs" dxfId="975" priority="324" stopIfTrue="1" operator="equal">
      <formula>1</formula>
    </cfRule>
  </conditionalFormatting>
  <conditionalFormatting sqref="Y57:Z57">
    <cfRule type="cellIs" dxfId="974" priority="322" stopIfTrue="1" operator="equal">
      <formula>99</formula>
    </cfRule>
  </conditionalFormatting>
  <conditionalFormatting sqref="Z57">
    <cfRule type="cellIs" dxfId="973" priority="321" stopIfTrue="1" operator="equal">
      <formula>26</formula>
    </cfRule>
  </conditionalFormatting>
  <conditionalFormatting sqref="Z57">
    <cfRule type="cellIs" dxfId="972" priority="320" stopIfTrue="1" operator="equal">
      <formula>99</formula>
    </cfRule>
  </conditionalFormatting>
  <conditionalFormatting sqref="Y57">
    <cfRule type="cellIs" dxfId="971" priority="318" stopIfTrue="1" operator="equal">
      <formula>2</formula>
    </cfRule>
    <cfRule type="cellIs" dxfId="970" priority="319" stopIfTrue="1" operator="equal">
      <formula>1</formula>
    </cfRule>
  </conditionalFormatting>
  <conditionalFormatting sqref="AA57:AB57">
    <cfRule type="cellIs" dxfId="969" priority="317" stopIfTrue="1" operator="equal">
      <formula>99</formula>
    </cfRule>
  </conditionalFormatting>
  <conditionalFormatting sqref="AB57">
    <cfRule type="cellIs" dxfId="968" priority="316" stopIfTrue="1" operator="equal">
      <formula>26</formula>
    </cfRule>
  </conditionalFormatting>
  <conditionalFormatting sqref="AB57">
    <cfRule type="cellIs" dxfId="967" priority="315" stopIfTrue="1" operator="equal">
      <formula>99</formula>
    </cfRule>
  </conditionalFormatting>
  <conditionalFormatting sqref="AA57">
    <cfRule type="cellIs" dxfId="966" priority="313" stopIfTrue="1" operator="equal">
      <formula>2</formula>
    </cfRule>
    <cfRule type="cellIs" dxfId="965" priority="314" stopIfTrue="1" operator="equal">
      <formula>1</formula>
    </cfRule>
  </conditionalFormatting>
  <conditionalFormatting sqref="AC57:AD57">
    <cfRule type="cellIs" dxfId="964" priority="312" stopIfTrue="1" operator="equal">
      <formula>99</formula>
    </cfRule>
  </conditionalFormatting>
  <conditionalFormatting sqref="AD57">
    <cfRule type="cellIs" dxfId="963" priority="311" stopIfTrue="1" operator="equal">
      <formula>26</formula>
    </cfRule>
  </conditionalFormatting>
  <conditionalFormatting sqref="AD57">
    <cfRule type="cellIs" dxfId="962" priority="310" stopIfTrue="1" operator="equal">
      <formula>99</formula>
    </cfRule>
  </conditionalFormatting>
  <conditionalFormatting sqref="AC57">
    <cfRule type="cellIs" dxfId="961" priority="308" stopIfTrue="1" operator="equal">
      <formula>2</formula>
    </cfRule>
    <cfRule type="cellIs" dxfId="960" priority="309" stopIfTrue="1" operator="equal">
      <formula>1</formula>
    </cfRule>
  </conditionalFormatting>
  <conditionalFormatting sqref="AE57:AF57">
    <cfRule type="cellIs" dxfId="959" priority="307" stopIfTrue="1" operator="equal">
      <formula>99</formula>
    </cfRule>
  </conditionalFormatting>
  <conditionalFormatting sqref="AF57">
    <cfRule type="cellIs" dxfId="958" priority="306" stopIfTrue="1" operator="equal">
      <formula>26</formula>
    </cfRule>
  </conditionalFormatting>
  <conditionalFormatting sqref="AF57">
    <cfRule type="cellIs" dxfId="957" priority="305" stopIfTrue="1" operator="equal">
      <formula>99</formula>
    </cfRule>
  </conditionalFormatting>
  <conditionalFormatting sqref="AE57">
    <cfRule type="cellIs" dxfId="956" priority="303" stopIfTrue="1" operator="equal">
      <formula>2</formula>
    </cfRule>
    <cfRule type="cellIs" dxfId="955" priority="304" stopIfTrue="1" operator="equal">
      <formula>1</formula>
    </cfRule>
  </conditionalFormatting>
  <conditionalFormatting sqref="AH57">
    <cfRule type="cellIs" dxfId="954" priority="302" stopIfTrue="1" operator="equal">
      <formula>26</formula>
    </cfRule>
  </conditionalFormatting>
  <conditionalFormatting sqref="AH57">
    <cfRule type="cellIs" dxfId="953" priority="301" stopIfTrue="1" operator="equal">
      <formula>99</formula>
    </cfRule>
  </conditionalFormatting>
  <conditionalFormatting sqref="AG57">
    <cfRule type="cellIs" dxfId="952" priority="299" stopIfTrue="1" operator="equal">
      <formula>2</formula>
    </cfRule>
    <cfRule type="cellIs" dxfId="951" priority="300" stopIfTrue="1" operator="equal">
      <formula>1</formula>
    </cfRule>
  </conditionalFormatting>
  <conditionalFormatting sqref="AG58:AH60">
    <cfRule type="cellIs" dxfId="950" priority="298" stopIfTrue="1" operator="equal">
      <formula>99</formula>
    </cfRule>
  </conditionalFormatting>
  <conditionalFormatting sqref="M58:N58 M59:M60">
    <cfRule type="cellIs" dxfId="949" priority="297" stopIfTrue="1" operator="equal">
      <formula>99</formula>
    </cfRule>
  </conditionalFormatting>
  <conditionalFormatting sqref="N58">
    <cfRule type="cellIs" dxfId="948" priority="296" stopIfTrue="1" operator="equal">
      <formula>26</formula>
    </cfRule>
  </conditionalFormatting>
  <conditionalFormatting sqref="N58">
    <cfRule type="cellIs" dxfId="947" priority="295" stopIfTrue="1" operator="equal">
      <formula>99</formula>
    </cfRule>
  </conditionalFormatting>
  <conditionalFormatting sqref="M58:M60">
    <cfRule type="cellIs" dxfId="946" priority="293" stopIfTrue="1" operator="equal">
      <formula>2</formula>
    </cfRule>
    <cfRule type="cellIs" dxfId="945" priority="294" stopIfTrue="1" operator="equal">
      <formula>1</formula>
    </cfRule>
  </conditionalFormatting>
  <conditionalFormatting sqref="O58:P59 O60">
    <cfRule type="cellIs" dxfId="944" priority="292" stopIfTrue="1" operator="equal">
      <formula>99</formula>
    </cfRule>
  </conditionalFormatting>
  <conditionalFormatting sqref="P58:P59">
    <cfRule type="cellIs" dxfId="943" priority="291" stopIfTrue="1" operator="equal">
      <formula>26</formula>
    </cfRule>
  </conditionalFormatting>
  <conditionalFormatting sqref="P58:P59">
    <cfRule type="cellIs" dxfId="942" priority="290" stopIfTrue="1" operator="equal">
      <formula>99</formula>
    </cfRule>
  </conditionalFormatting>
  <conditionalFormatting sqref="O58:O60">
    <cfRule type="cellIs" dxfId="941" priority="288" stopIfTrue="1" operator="equal">
      <formula>2</formula>
    </cfRule>
    <cfRule type="cellIs" dxfId="940" priority="289" stopIfTrue="1" operator="equal">
      <formula>1</formula>
    </cfRule>
  </conditionalFormatting>
  <conditionalFormatting sqref="Q58:R60">
    <cfRule type="cellIs" dxfId="939" priority="287" stopIfTrue="1" operator="equal">
      <formula>99</formula>
    </cfRule>
  </conditionalFormatting>
  <conditionalFormatting sqref="R58:R60">
    <cfRule type="cellIs" dxfId="938" priority="286" stopIfTrue="1" operator="equal">
      <formula>26</formula>
    </cfRule>
  </conditionalFormatting>
  <conditionalFormatting sqref="R58:R60">
    <cfRule type="cellIs" dxfId="937" priority="285" stopIfTrue="1" operator="equal">
      <formula>99</formula>
    </cfRule>
  </conditionalFormatting>
  <conditionalFormatting sqref="Q58:Q60">
    <cfRule type="cellIs" dxfId="936" priority="283" stopIfTrue="1" operator="equal">
      <formula>2</formula>
    </cfRule>
    <cfRule type="cellIs" dxfId="935" priority="284" stopIfTrue="1" operator="equal">
      <formula>1</formula>
    </cfRule>
  </conditionalFormatting>
  <conditionalFormatting sqref="S59:T60 S58">
    <cfRule type="cellIs" dxfId="934" priority="282" stopIfTrue="1" operator="equal">
      <formula>99</formula>
    </cfRule>
  </conditionalFormatting>
  <conditionalFormatting sqref="T59:T60">
    <cfRule type="cellIs" dxfId="933" priority="281" stopIfTrue="1" operator="equal">
      <formula>26</formula>
    </cfRule>
  </conditionalFormatting>
  <conditionalFormatting sqref="T59:T60">
    <cfRule type="cellIs" dxfId="932" priority="280" stopIfTrue="1" operator="equal">
      <formula>99</formula>
    </cfRule>
  </conditionalFormatting>
  <conditionalFormatting sqref="S58:S60">
    <cfRule type="cellIs" dxfId="931" priority="278" stopIfTrue="1" operator="equal">
      <formula>2</formula>
    </cfRule>
    <cfRule type="cellIs" dxfId="930" priority="279" stopIfTrue="1" operator="equal">
      <formula>1</formula>
    </cfRule>
  </conditionalFormatting>
  <conditionalFormatting sqref="U58:V60">
    <cfRule type="cellIs" dxfId="929" priority="277" stopIfTrue="1" operator="equal">
      <formula>99</formula>
    </cfRule>
  </conditionalFormatting>
  <conditionalFormatting sqref="V58:V60">
    <cfRule type="cellIs" dxfId="928" priority="276" stopIfTrue="1" operator="equal">
      <formula>26</formula>
    </cfRule>
  </conditionalFormatting>
  <conditionalFormatting sqref="V58:V60">
    <cfRule type="cellIs" dxfId="927" priority="275" stopIfTrue="1" operator="equal">
      <formula>99</formula>
    </cfRule>
  </conditionalFormatting>
  <conditionalFormatting sqref="U58:U60">
    <cfRule type="cellIs" dxfId="926" priority="273" stopIfTrue="1" operator="equal">
      <formula>2</formula>
    </cfRule>
    <cfRule type="cellIs" dxfId="925" priority="274" stopIfTrue="1" operator="equal">
      <formula>1</formula>
    </cfRule>
  </conditionalFormatting>
  <conditionalFormatting sqref="W58:X60">
    <cfRule type="cellIs" dxfId="924" priority="272" stopIfTrue="1" operator="equal">
      <formula>99</formula>
    </cfRule>
  </conditionalFormatting>
  <conditionalFormatting sqref="X58:X60">
    <cfRule type="cellIs" dxfId="923" priority="271" stopIfTrue="1" operator="equal">
      <formula>26</formula>
    </cfRule>
  </conditionalFormatting>
  <conditionalFormatting sqref="X58:X60">
    <cfRule type="cellIs" dxfId="922" priority="270" stopIfTrue="1" operator="equal">
      <formula>99</formula>
    </cfRule>
  </conditionalFormatting>
  <conditionalFormatting sqref="W58:W60">
    <cfRule type="cellIs" dxfId="921" priority="268" stopIfTrue="1" operator="equal">
      <formula>2</formula>
    </cfRule>
    <cfRule type="cellIs" dxfId="920" priority="269" stopIfTrue="1" operator="equal">
      <formula>1</formula>
    </cfRule>
  </conditionalFormatting>
  <conditionalFormatting sqref="Y58:Z60">
    <cfRule type="cellIs" dxfId="919" priority="267" stopIfTrue="1" operator="equal">
      <formula>99</formula>
    </cfRule>
  </conditionalFormatting>
  <conditionalFormatting sqref="Z58:Z60">
    <cfRule type="cellIs" dxfId="918" priority="266" stopIfTrue="1" operator="equal">
      <formula>26</formula>
    </cfRule>
  </conditionalFormatting>
  <conditionalFormatting sqref="Z58:Z60">
    <cfRule type="cellIs" dxfId="917" priority="265" stopIfTrue="1" operator="equal">
      <formula>99</formula>
    </cfRule>
  </conditionalFormatting>
  <conditionalFormatting sqref="Y58:Y60">
    <cfRule type="cellIs" dxfId="916" priority="263" stopIfTrue="1" operator="equal">
      <formula>2</formula>
    </cfRule>
    <cfRule type="cellIs" dxfId="915" priority="264" stopIfTrue="1" operator="equal">
      <formula>1</formula>
    </cfRule>
  </conditionalFormatting>
  <conditionalFormatting sqref="AA58:AB60">
    <cfRule type="cellIs" dxfId="914" priority="262" stopIfTrue="1" operator="equal">
      <formula>99</formula>
    </cfRule>
  </conditionalFormatting>
  <conditionalFormatting sqref="AB58:AB60">
    <cfRule type="cellIs" dxfId="913" priority="261" stopIfTrue="1" operator="equal">
      <formula>26</formula>
    </cfRule>
  </conditionalFormatting>
  <conditionalFormatting sqref="AB58:AB60">
    <cfRule type="cellIs" dxfId="912" priority="260" stopIfTrue="1" operator="equal">
      <formula>99</formula>
    </cfRule>
  </conditionalFormatting>
  <conditionalFormatting sqref="AA58:AA60">
    <cfRule type="cellIs" dxfId="911" priority="258" stopIfTrue="1" operator="equal">
      <formula>2</formula>
    </cfRule>
    <cfRule type="cellIs" dxfId="910" priority="259" stopIfTrue="1" operator="equal">
      <formula>1</formula>
    </cfRule>
  </conditionalFormatting>
  <conditionalFormatting sqref="AC58:AC60">
    <cfRule type="cellIs" dxfId="909" priority="257" stopIfTrue="1" operator="equal">
      <formula>99</formula>
    </cfRule>
  </conditionalFormatting>
  <conditionalFormatting sqref="AC58:AC60">
    <cfRule type="cellIs" dxfId="908" priority="255" stopIfTrue="1" operator="equal">
      <formula>2</formula>
    </cfRule>
    <cfRule type="cellIs" dxfId="907" priority="256" stopIfTrue="1" operator="equal">
      <formula>1</formula>
    </cfRule>
  </conditionalFormatting>
  <conditionalFormatting sqref="AE58:AF60">
    <cfRule type="cellIs" dxfId="906" priority="254" stopIfTrue="1" operator="equal">
      <formula>99</formula>
    </cfRule>
  </conditionalFormatting>
  <conditionalFormatting sqref="AF58:AF60">
    <cfRule type="cellIs" dxfId="905" priority="253" stopIfTrue="1" operator="equal">
      <formula>26</formula>
    </cfRule>
  </conditionalFormatting>
  <conditionalFormatting sqref="AF58:AF60">
    <cfRule type="cellIs" dxfId="904" priority="252" stopIfTrue="1" operator="equal">
      <formula>99</formula>
    </cfRule>
  </conditionalFormatting>
  <conditionalFormatting sqref="AE58:AE60">
    <cfRule type="cellIs" dxfId="903" priority="250" stopIfTrue="1" operator="equal">
      <formula>2</formula>
    </cfRule>
    <cfRule type="cellIs" dxfId="902" priority="251" stopIfTrue="1" operator="equal">
      <formula>1</formula>
    </cfRule>
  </conditionalFormatting>
  <conditionalFormatting sqref="AH58:AH60">
    <cfRule type="cellIs" dxfId="901" priority="249" stopIfTrue="1" operator="equal">
      <formula>26</formula>
    </cfRule>
  </conditionalFormatting>
  <conditionalFormatting sqref="AH58:AH60">
    <cfRule type="cellIs" dxfId="900" priority="248" stopIfTrue="1" operator="equal">
      <formula>99</formula>
    </cfRule>
  </conditionalFormatting>
  <conditionalFormatting sqref="AG58:AG60">
    <cfRule type="cellIs" dxfId="899" priority="246" stopIfTrue="1" operator="equal">
      <formula>2</formula>
    </cfRule>
    <cfRule type="cellIs" dxfId="898" priority="247" stopIfTrue="1" operator="equal">
      <formula>1</formula>
    </cfRule>
  </conditionalFormatting>
  <conditionalFormatting sqref="A65">
    <cfRule type="cellIs" dxfId="897" priority="245" stopIfTrue="1" operator="equal">
      <formula>99</formula>
    </cfRule>
  </conditionalFormatting>
  <conditionalFormatting sqref="A65">
    <cfRule type="cellIs" dxfId="896" priority="244" stopIfTrue="1" operator="equal">
      <formula>26</formula>
    </cfRule>
  </conditionalFormatting>
  <conditionalFormatting sqref="A65">
    <cfRule type="cellIs" dxfId="895" priority="243" stopIfTrue="1" operator="equal">
      <formula>99</formula>
    </cfRule>
  </conditionalFormatting>
  <conditionalFormatting sqref="AG50:AH50">
    <cfRule type="cellIs" dxfId="894" priority="242" stopIfTrue="1" operator="equal">
      <formula>99</formula>
    </cfRule>
  </conditionalFormatting>
  <conditionalFormatting sqref="M50:N50">
    <cfRule type="cellIs" dxfId="893" priority="241" stopIfTrue="1" operator="equal">
      <formula>99</formula>
    </cfRule>
  </conditionalFormatting>
  <conditionalFormatting sqref="N50">
    <cfRule type="cellIs" dxfId="892" priority="240" stopIfTrue="1" operator="equal">
      <formula>26</formula>
    </cfRule>
  </conditionalFormatting>
  <conditionalFormatting sqref="N50">
    <cfRule type="cellIs" dxfId="891" priority="239" stopIfTrue="1" operator="equal">
      <formula>99</formula>
    </cfRule>
  </conditionalFormatting>
  <conditionalFormatting sqref="M50">
    <cfRule type="cellIs" dxfId="890" priority="237" stopIfTrue="1" operator="equal">
      <formula>2</formula>
    </cfRule>
    <cfRule type="cellIs" dxfId="889" priority="238" stopIfTrue="1" operator="equal">
      <formula>1</formula>
    </cfRule>
  </conditionalFormatting>
  <conditionalFormatting sqref="O50:P50">
    <cfRule type="cellIs" dxfId="888" priority="236" stopIfTrue="1" operator="equal">
      <formula>99</formula>
    </cfRule>
  </conditionalFormatting>
  <conditionalFormatting sqref="P50">
    <cfRule type="cellIs" dxfId="887" priority="235" stopIfTrue="1" operator="equal">
      <formula>26</formula>
    </cfRule>
  </conditionalFormatting>
  <conditionalFormatting sqref="P50">
    <cfRule type="cellIs" dxfId="886" priority="234" stopIfTrue="1" operator="equal">
      <formula>99</formula>
    </cfRule>
  </conditionalFormatting>
  <conditionalFormatting sqref="O50">
    <cfRule type="cellIs" dxfId="885" priority="232" stopIfTrue="1" operator="equal">
      <formula>2</formula>
    </cfRule>
    <cfRule type="cellIs" dxfId="884" priority="233" stopIfTrue="1" operator="equal">
      <formula>1</formula>
    </cfRule>
  </conditionalFormatting>
  <conditionalFormatting sqref="Q50:R50">
    <cfRule type="cellIs" dxfId="883" priority="231" stopIfTrue="1" operator="equal">
      <formula>99</formula>
    </cfRule>
  </conditionalFormatting>
  <conditionalFormatting sqref="R50">
    <cfRule type="cellIs" dxfId="882" priority="230" stopIfTrue="1" operator="equal">
      <formula>26</formula>
    </cfRule>
  </conditionalFormatting>
  <conditionalFormatting sqref="R50">
    <cfRule type="cellIs" dxfId="881" priority="229" stopIfTrue="1" operator="equal">
      <formula>99</formula>
    </cfRule>
  </conditionalFormatting>
  <conditionalFormatting sqref="Q50">
    <cfRule type="cellIs" dxfId="880" priority="227" stopIfTrue="1" operator="equal">
      <formula>2</formula>
    </cfRule>
    <cfRule type="cellIs" dxfId="879" priority="228" stopIfTrue="1" operator="equal">
      <formula>1</formula>
    </cfRule>
  </conditionalFormatting>
  <conditionalFormatting sqref="S50:T50">
    <cfRule type="cellIs" dxfId="878" priority="226" stopIfTrue="1" operator="equal">
      <formula>99</formula>
    </cfRule>
  </conditionalFormatting>
  <conditionalFormatting sqref="T50">
    <cfRule type="cellIs" dxfId="877" priority="225" stopIfTrue="1" operator="equal">
      <formula>26</formula>
    </cfRule>
  </conditionalFormatting>
  <conditionalFormatting sqref="T50">
    <cfRule type="cellIs" dxfId="876" priority="224" stopIfTrue="1" operator="equal">
      <formula>99</formula>
    </cfRule>
  </conditionalFormatting>
  <conditionalFormatting sqref="S50">
    <cfRule type="cellIs" dxfId="875" priority="222" stopIfTrue="1" operator="equal">
      <formula>2</formula>
    </cfRule>
    <cfRule type="cellIs" dxfId="874" priority="223" stopIfTrue="1" operator="equal">
      <formula>1</formula>
    </cfRule>
  </conditionalFormatting>
  <conditionalFormatting sqref="U50:V50">
    <cfRule type="cellIs" dxfId="873" priority="221" stopIfTrue="1" operator="equal">
      <formula>99</formula>
    </cfRule>
  </conditionalFormatting>
  <conditionalFormatting sqref="V50">
    <cfRule type="cellIs" dxfId="872" priority="220" stopIfTrue="1" operator="equal">
      <formula>26</formula>
    </cfRule>
  </conditionalFormatting>
  <conditionalFormatting sqref="V50">
    <cfRule type="cellIs" dxfId="871" priority="219" stopIfTrue="1" operator="equal">
      <formula>99</formula>
    </cfRule>
  </conditionalFormatting>
  <conditionalFormatting sqref="U50">
    <cfRule type="cellIs" dxfId="870" priority="217" stopIfTrue="1" operator="equal">
      <formula>2</formula>
    </cfRule>
    <cfRule type="cellIs" dxfId="869" priority="218" stopIfTrue="1" operator="equal">
      <formula>1</formula>
    </cfRule>
  </conditionalFormatting>
  <conditionalFormatting sqref="W50:X50">
    <cfRule type="cellIs" dxfId="868" priority="216" stopIfTrue="1" operator="equal">
      <formula>99</formula>
    </cfRule>
  </conditionalFormatting>
  <conditionalFormatting sqref="X50">
    <cfRule type="cellIs" dxfId="867" priority="215" stopIfTrue="1" operator="equal">
      <formula>26</formula>
    </cfRule>
  </conditionalFormatting>
  <conditionalFormatting sqref="X50">
    <cfRule type="cellIs" dxfId="866" priority="214" stopIfTrue="1" operator="equal">
      <formula>99</formula>
    </cfRule>
  </conditionalFormatting>
  <conditionalFormatting sqref="W50">
    <cfRule type="cellIs" dxfId="865" priority="212" stopIfTrue="1" operator="equal">
      <formula>2</formula>
    </cfRule>
    <cfRule type="cellIs" dxfId="864" priority="213" stopIfTrue="1" operator="equal">
      <formula>1</formula>
    </cfRule>
  </conditionalFormatting>
  <conditionalFormatting sqref="Y50:Z50">
    <cfRule type="cellIs" dxfId="863" priority="211" stopIfTrue="1" operator="equal">
      <formula>99</formula>
    </cfRule>
  </conditionalFormatting>
  <conditionalFormatting sqref="Z50">
    <cfRule type="cellIs" dxfId="862" priority="210" stopIfTrue="1" operator="equal">
      <formula>26</formula>
    </cfRule>
  </conditionalFormatting>
  <conditionalFormatting sqref="Z50">
    <cfRule type="cellIs" dxfId="861" priority="209" stopIfTrue="1" operator="equal">
      <formula>99</formula>
    </cfRule>
  </conditionalFormatting>
  <conditionalFormatting sqref="Y50">
    <cfRule type="cellIs" dxfId="860" priority="207" stopIfTrue="1" operator="equal">
      <formula>2</formula>
    </cfRule>
    <cfRule type="cellIs" dxfId="859" priority="208" stopIfTrue="1" operator="equal">
      <formula>1</formula>
    </cfRule>
  </conditionalFormatting>
  <conditionalFormatting sqref="AA50:AB50">
    <cfRule type="cellIs" dxfId="858" priority="206" stopIfTrue="1" operator="equal">
      <formula>99</formula>
    </cfRule>
  </conditionalFormatting>
  <conditionalFormatting sqref="AB50">
    <cfRule type="cellIs" dxfId="857" priority="205" stopIfTrue="1" operator="equal">
      <formula>26</formula>
    </cfRule>
  </conditionalFormatting>
  <conditionalFormatting sqref="AB50">
    <cfRule type="cellIs" dxfId="856" priority="204" stopIfTrue="1" operator="equal">
      <formula>99</formula>
    </cfRule>
  </conditionalFormatting>
  <conditionalFormatting sqref="AA50">
    <cfRule type="cellIs" dxfId="855" priority="202" stopIfTrue="1" operator="equal">
      <formula>2</formula>
    </cfRule>
    <cfRule type="cellIs" dxfId="854" priority="203" stopIfTrue="1" operator="equal">
      <formula>1</formula>
    </cfRule>
  </conditionalFormatting>
  <conditionalFormatting sqref="AC50:AD50">
    <cfRule type="cellIs" dxfId="853" priority="201" stopIfTrue="1" operator="equal">
      <formula>99</formula>
    </cfRule>
  </conditionalFormatting>
  <conditionalFormatting sqref="AD50">
    <cfRule type="cellIs" dxfId="852" priority="200" stopIfTrue="1" operator="equal">
      <formula>26</formula>
    </cfRule>
  </conditionalFormatting>
  <conditionalFormatting sqref="AD50">
    <cfRule type="cellIs" dxfId="851" priority="199" stopIfTrue="1" operator="equal">
      <formula>99</formula>
    </cfRule>
  </conditionalFormatting>
  <conditionalFormatting sqref="AC50">
    <cfRule type="cellIs" dxfId="850" priority="197" stopIfTrue="1" operator="equal">
      <formula>2</formula>
    </cfRule>
    <cfRule type="cellIs" dxfId="849" priority="198" stopIfTrue="1" operator="equal">
      <formula>1</formula>
    </cfRule>
  </conditionalFormatting>
  <conditionalFormatting sqref="AE50:AF50">
    <cfRule type="cellIs" dxfId="848" priority="196" stopIfTrue="1" operator="equal">
      <formula>99</formula>
    </cfRule>
  </conditionalFormatting>
  <conditionalFormatting sqref="AF50">
    <cfRule type="cellIs" dxfId="847" priority="195" stopIfTrue="1" operator="equal">
      <formula>26</formula>
    </cfRule>
  </conditionalFormatting>
  <conditionalFormatting sqref="AF50">
    <cfRule type="cellIs" dxfId="846" priority="194" stopIfTrue="1" operator="equal">
      <formula>99</formula>
    </cfRule>
  </conditionalFormatting>
  <conditionalFormatting sqref="AE50">
    <cfRule type="cellIs" dxfId="845" priority="192" stopIfTrue="1" operator="equal">
      <formula>2</formula>
    </cfRule>
    <cfRule type="cellIs" dxfId="844" priority="193" stopIfTrue="1" operator="equal">
      <formula>1</formula>
    </cfRule>
  </conditionalFormatting>
  <conditionalFormatting sqref="AH50">
    <cfRule type="cellIs" dxfId="843" priority="191" stopIfTrue="1" operator="equal">
      <formula>26</formula>
    </cfRule>
  </conditionalFormatting>
  <conditionalFormatting sqref="AH50">
    <cfRule type="cellIs" dxfId="842" priority="190" stopIfTrue="1" operator="equal">
      <formula>99</formula>
    </cfRule>
  </conditionalFormatting>
  <conditionalFormatting sqref="AG50">
    <cfRule type="cellIs" dxfId="841" priority="188" stopIfTrue="1" operator="equal">
      <formula>2</formula>
    </cfRule>
    <cfRule type="cellIs" dxfId="840" priority="189" stopIfTrue="1" operator="equal">
      <formula>1</formula>
    </cfRule>
  </conditionalFormatting>
  <conditionalFormatting sqref="N63">
    <cfRule type="cellIs" dxfId="839" priority="23" stopIfTrue="1" operator="equal">
      <formula>99</formula>
    </cfRule>
  </conditionalFormatting>
  <conditionalFormatting sqref="N63">
    <cfRule type="cellIs" dxfId="838" priority="22" stopIfTrue="1" operator="equal">
      <formula>26</formula>
    </cfRule>
  </conditionalFormatting>
  <conditionalFormatting sqref="N63">
    <cfRule type="cellIs" dxfId="837" priority="21" stopIfTrue="1" operator="equal">
      <formula>99</formula>
    </cfRule>
  </conditionalFormatting>
  <conditionalFormatting sqref="B5:B68">
    <cfRule type="expression" dxfId="836" priority="16" stopIfTrue="1">
      <formula>J5=1</formula>
    </cfRule>
    <cfRule type="expression" dxfId="835" priority="17" stopIfTrue="1">
      <formula>J5=2</formula>
    </cfRule>
    <cfRule type="expression" dxfId="834" priority="18" stopIfTrue="1">
      <formula>J5=3</formula>
    </cfRule>
  </conditionalFormatting>
  <conditionalFormatting sqref="C70:K70">
    <cfRule type="expression" dxfId="833" priority="15" stopIfTrue="1">
      <formula>$C$70=0</formula>
    </cfRule>
  </conditionalFormatting>
  <conditionalFormatting sqref="I36:I68 I18:I34 I14:I16 I9:I11">
    <cfRule type="expression" dxfId="832" priority="13" stopIfTrue="1">
      <formula>I9&gt;150</formula>
    </cfRule>
    <cfRule type="expression" dxfId="831" priority="14" stopIfTrue="1">
      <formula>I9&lt;-150</formula>
    </cfRule>
  </conditionalFormatting>
  <conditionalFormatting sqref="J5:J68">
    <cfRule type="cellIs" dxfId="830" priority="10" stopIfTrue="1" operator="equal">
      <formula>3</formula>
    </cfRule>
    <cfRule type="cellIs" dxfId="829" priority="11" stopIfTrue="1" operator="equal">
      <formula>2</formula>
    </cfRule>
    <cfRule type="cellIs" dxfId="828" priority="12" stopIfTrue="1" operator="equal">
      <formula>1</formula>
    </cfRule>
  </conditionalFormatting>
  <conditionalFormatting sqref="P5:P68">
    <cfRule type="expression" dxfId="827" priority="9" stopIfTrue="1">
      <formula>P5=999</formula>
    </cfRule>
  </conditionalFormatting>
  <conditionalFormatting sqref="Q5:Q68 S5:S68 U5:U68 W5:W68 Y5:Y68 AA5:AA68 AC5:AC68 AE5:AE68 AG5:AG68 AI5:AI68 AK5:AK68">
    <cfRule type="cellIs" dxfId="826" priority="8" stopIfTrue="1" operator="equal">
      <formula>2</formula>
    </cfRule>
  </conditionalFormatting>
  <conditionalFormatting sqref="Q70:AD70">
    <cfRule type="expression" dxfId="825" priority="7" stopIfTrue="1">
      <formula>$Q$70=0</formula>
    </cfRule>
  </conditionalFormatting>
  <conditionalFormatting sqref="Q3:AK3">
    <cfRule type="expression" dxfId="824" priority="6" stopIfTrue="1">
      <formula>$Q$3=""</formula>
    </cfRule>
  </conditionalFormatting>
  <conditionalFormatting sqref="R5:R68 T5:T68 V5:V68">
    <cfRule type="expression" dxfId="823" priority="5" stopIfTrue="1">
      <formula>R5=999</formula>
    </cfRule>
  </conditionalFormatting>
  <conditionalFormatting sqref="X5:X68 Z5:Z68 AB5:AB68 AD5:AD68 AF5:AF68 AH5:AH68 AJ5:AJ68">
    <cfRule type="expression" dxfId="822" priority="4" stopIfTrue="1">
      <formula>X5=999</formula>
    </cfRule>
  </conditionalFormatting>
  <conditionalFormatting sqref="BL7:BL68">
    <cfRule type="expression" dxfId="821" priority="3" stopIfTrue="1">
      <formula>A7="X"</formula>
    </cfRule>
  </conditionalFormatting>
  <conditionalFormatting sqref="BM7:BM68">
    <cfRule type="expression" dxfId="820" priority="2" stopIfTrue="1">
      <formula>A7="X"</formula>
    </cfRule>
  </conditionalFormatting>
  <conditionalFormatting sqref="BN7:BN68">
    <cfRule type="expression" dxfId="819" priority="1" stopIfTrue="1">
      <formula>A7="X"</formula>
    </cfRule>
  </conditionalFormatting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CE94"/>
  <sheetViews>
    <sheetView workbookViewId="0">
      <selection activeCell="AN23" sqref="AN23"/>
    </sheetView>
  </sheetViews>
  <sheetFormatPr defaultRowHeight="12.75"/>
  <cols>
    <col min="1" max="1" width="3.85546875" style="6" customWidth="1"/>
    <col min="2" max="2" width="19.85546875" style="6" customWidth="1"/>
    <col min="3" max="3" width="24.7109375" style="6" customWidth="1"/>
    <col min="4" max="4" width="5.28515625" style="6" hidden="1" customWidth="1"/>
    <col min="5" max="7" width="5.28515625" style="6" customWidth="1"/>
    <col min="8" max="8" width="3.7109375" style="6" hidden="1" customWidth="1"/>
    <col min="9" max="9" width="4.85546875" style="6" customWidth="1"/>
    <col min="10" max="10" width="3.7109375" style="6" customWidth="1"/>
    <col min="11" max="13" width="5.7109375" style="6" customWidth="1"/>
    <col min="14" max="31" width="3.42578125" style="6" customWidth="1"/>
    <col min="32" max="32" width="2.7109375" style="6" customWidth="1"/>
    <col min="33" max="33" width="2.5703125" style="6" customWidth="1"/>
    <col min="34" max="34" width="2.7109375" style="6" customWidth="1"/>
    <col min="35" max="53" width="4.7109375" style="6" customWidth="1"/>
    <col min="54" max="54" width="6.7109375" style="6" customWidth="1"/>
    <col min="55" max="56" width="7.42578125" style="6" customWidth="1"/>
    <col min="57" max="57" width="7.7109375" style="6" customWidth="1"/>
    <col min="58" max="67" width="9.140625" style="6"/>
    <col min="68" max="83" width="9.140625" style="160"/>
    <col min="84" max="16384" width="9.140625" style="6"/>
  </cols>
  <sheetData>
    <row r="1" spans="1:70" ht="18.75">
      <c r="A1" s="332" t="s">
        <v>378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  <c r="AC1" s="332"/>
      <c r="AD1" s="332"/>
      <c r="AE1" s="332"/>
      <c r="AF1" s="332"/>
      <c r="AG1" s="332"/>
      <c r="AI1" s="59"/>
      <c r="AJ1" s="59"/>
      <c r="AK1" s="59"/>
      <c r="AL1" s="50"/>
      <c r="AM1" s="50"/>
      <c r="AN1" s="60"/>
      <c r="AO1" s="333" t="s">
        <v>56</v>
      </c>
      <c r="AP1" s="334"/>
      <c r="AQ1" s="61">
        <f>SUM(MAX(L5:L44)*2)</f>
        <v>22</v>
      </c>
      <c r="AR1" s="335" t="s">
        <v>57</v>
      </c>
      <c r="AS1" s="336"/>
      <c r="AT1" s="337"/>
      <c r="AU1" s="62">
        <f>SUM(ROUND(AQ1/100*65,0))</f>
        <v>14</v>
      </c>
      <c r="AV1" s="333" t="s">
        <v>58</v>
      </c>
      <c r="AW1" s="334"/>
      <c r="AX1" s="62">
        <f>MAX(L5:L44)</f>
        <v>11</v>
      </c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</row>
    <row r="2" spans="1:70" ht="12" customHeight="1">
      <c r="A2" s="332"/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W2" s="332"/>
      <c r="X2" s="332"/>
      <c r="Y2" s="332"/>
      <c r="Z2" s="332"/>
      <c r="AA2" s="332"/>
      <c r="AB2" s="332"/>
      <c r="AC2" s="332"/>
      <c r="AD2" s="332"/>
      <c r="AE2" s="332"/>
      <c r="AF2" s="332"/>
      <c r="AG2" s="332"/>
      <c r="AH2" s="51"/>
      <c r="AI2" s="51"/>
      <c r="AJ2" s="51"/>
      <c r="AK2" s="51"/>
      <c r="AL2" s="59"/>
      <c r="AM2" s="59"/>
      <c r="AN2" s="59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</row>
    <row r="3" spans="1:70" ht="14.25" customHeight="1">
      <c r="A3" s="344" t="s">
        <v>379</v>
      </c>
      <c r="B3" s="344"/>
      <c r="C3" s="4"/>
      <c r="D3" s="345"/>
      <c r="E3" s="345"/>
      <c r="F3" s="345"/>
      <c r="G3" s="345"/>
      <c r="H3" s="64"/>
      <c r="I3" s="65"/>
      <c r="J3" s="65"/>
      <c r="K3" s="65"/>
      <c r="L3" s="65"/>
      <c r="M3" s="345" t="s">
        <v>23</v>
      </c>
      <c r="N3" s="345"/>
      <c r="O3" s="345"/>
      <c r="P3" s="345"/>
      <c r="Q3" s="346" t="s">
        <v>280</v>
      </c>
      <c r="R3" s="346"/>
      <c r="S3" s="346"/>
      <c r="T3" s="346"/>
      <c r="U3" s="346"/>
      <c r="V3" s="346"/>
      <c r="W3" s="346"/>
      <c r="X3" s="346"/>
      <c r="Y3" s="346"/>
      <c r="Z3" s="346"/>
      <c r="AA3" s="346"/>
      <c r="AB3" s="346"/>
      <c r="AC3" s="346"/>
      <c r="AD3" s="346"/>
      <c r="AE3" s="346"/>
      <c r="AF3" s="346"/>
      <c r="AG3" s="346"/>
      <c r="AH3" s="346"/>
      <c r="AI3" s="346"/>
      <c r="AJ3" s="346"/>
      <c r="AK3" s="346"/>
      <c r="AL3" s="5"/>
      <c r="AM3" s="5"/>
      <c r="AN3" s="5"/>
      <c r="AO3" s="338" t="s">
        <v>15</v>
      </c>
      <c r="AP3" s="338"/>
      <c r="AQ3" s="338"/>
      <c r="AR3" s="338"/>
      <c r="AS3" s="338"/>
      <c r="AT3" s="338"/>
      <c r="AU3" s="338"/>
      <c r="AV3" s="338"/>
      <c r="AW3" s="338"/>
      <c r="AX3" s="338"/>
      <c r="AY3" s="338"/>
      <c r="AZ3" s="59"/>
      <c r="BA3" s="338" t="s">
        <v>24</v>
      </c>
      <c r="BB3" s="338"/>
      <c r="BC3" s="338"/>
      <c r="BD3" s="338"/>
      <c r="BE3" s="338"/>
      <c r="BF3" s="338"/>
      <c r="BG3" s="338"/>
      <c r="BH3" s="338"/>
      <c r="BI3" s="338"/>
      <c r="BJ3" s="338"/>
      <c r="BK3" s="338"/>
      <c r="BL3" s="338"/>
      <c r="BM3" s="338"/>
      <c r="BN3" s="338"/>
      <c r="BO3" s="338"/>
    </row>
    <row r="4" spans="1:70" ht="51">
      <c r="A4" s="66" t="s">
        <v>7</v>
      </c>
      <c r="B4" s="67" t="s">
        <v>16</v>
      </c>
      <c r="C4" s="68" t="s">
        <v>35</v>
      </c>
      <c r="D4" s="161" t="s">
        <v>25</v>
      </c>
      <c r="E4" s="69" t="s">
        <v>17</v>
      </c>
      <c r="F4" s="70" t="s">
        <v>18</v>
      </c>
      <c r="G4" s="70" t="s">
        <v>26</v>
      </c>
      <c r="H4" s="70" t="s">
        <v>27</v>
      </c>
      <c r="I4" s="70" t="s">
        <v>28</v>
      </c>
      <c r="J4" s="70" t="s">
        <v>19</v>
      </c>
      <c r="K4" s="70" t="s">
        <v>20</v>
      </c>
      <c r="L4" s="70" t="s">
        <v>29</v>
      </c>
      <c r="M4" s="70" t="s">
        <v>21</v>
      </c>
      <c r="N4" s="70" t="s">
        <v>22</v>
      </c>
      <c r="O4" s="71" t="s">
        <v>30</v>
      </c>
      <c r="P4" s="339">
        <v>1</v>
      </c>
      <c r="Q4" s="340"/>
      <c r="R4" s="341">
        <v>2</v>
      </c>
      <c r="S4" s="342"/>
      <c r="T4" s="342">
        <v>3</v>
      </c>
      <c r="U4" s="342"/>
      <c r="V4" s="342">
        <v>4</v>
      </c>
      <c r="W4" s="342"/>
      <c r="X4" s="342">
        <v>5</v>
      </c>
      <c r="Y4" s="342"/>
      <c r="Z4" s="342">
        <v>6</v>
      </c>
      <c r="AA4" s="342"/>
      <c r="AB4" s="342">
        <v>7</v>
      </c>
      <c r="AC4" s="342"/>
      <c r="AD4" s="342">
        <v>8</v>
      </c>
      <c r="AE4" s="342"/>
      <c r="AF4" s="342">
        <v>9</v>
      </c>
      <c r="AG4" s="342"/>
      <c r="AH4" s="343">
        <v>10</v>
      </c>
      <c r="AI4" s="341"/>
      <c r="AJ4" s="343">
        <v>11</v>
      </c>
      <c r="AK4" s="341"/>
      <c r="AL4" s="72"/>
      <c r="AM4" s="132"/>
      <c r="AN4" s="72"/>
      <c r="AO4" s="73">
        <v>1</v>
      </c>
      <c r="AP4" s="73">
        <v>2</v>
      </c>
      <c r="AQ4" s="73">
        <v>3</v>
      </c>
      <c r="AR4" s="73">
        <v>4</v>
      </c>
      <c r="AS4" s="73">
        <v>5</v>
      </c>
      <c r="AT4" s="73">
        <v>6</v>
      </c>
      <c r="AU4" s="73">
        <v>7</v>
      </c>
      <c r="AV4" s="73">
        <v>8</v>
      </c>
      <c r="AW4" s="73">
        <v>9</v>
      </c>
      <c r="AX4" s="73">
        <v>10</v>
      </c>
      <c r="AY4" s="73">
        <v>11</v>
      </c>
      <c r="AZ4" s="74"/>
      <c r="BA4" s="75">
        <v>1</v>
      </c>
      <c r="BB4" s="75">
        <v>2</v>
      </c>
      <c r="BC4" s="75">
        <v>3</v>
      </c>
      <c r="BD4" s="75">
        <v>4</v>
      </c>
      <c r="BE4" s="75">
        <v>5</v>
      </c>
      <c r="BF4" s="75">
        <v>6</v>
      </c>
      <c r="BG4" s="75">
        <v>7</v>
      </c>
      <c r="BH4" s="75">
        <v>8</v>
      </c>
      <c r="BI4" s="75">
        <v>9</v>
      </c>
      <c r="BJ4" s="75">
        <v>10</v>
      </c>
      <c r="BK4" s="75">
        <v>11</v>
      </c>
      <c r="BL4" s="75" t="s">
        <v>31</v>
      </c>
      <c r="BM4" s="76" t="s">
        <v>32</v>
      </c>
      <c r="BN4" s="76" t="s">
        <v>33</v>
      </c>
      <c r="BO4" s="77" t="s">
        <v>34</v>
      </c>
      <c r="BQ4" s="162" t="s">
        <v>170</v>
      </c>
      <c r="BR4" s="75" t="s">
        <v>171</v>
      </c>
    </row>
    <row r="5" spans="1:70" ht="14.25">
      <c r="A5" s="78">
        <v>1</v>
      </c>
      <c r="B5" s="163" t="s">
        <v>380</v>
      </c>
      <c r="C5" s="213" t="s">
        <v>174</v>
      </c>
      <c r="D5" s="81"/>
      <c r="E5" s="79">
        <f>IF(G5=0,0,IF(G5+F5&lt;1000,1000,G5+F5))</f>
        <v>1468</v>
      </c>
      <c r="F5" s="80">
        <f>IF(L5=0,0,IF(G5+(IF(I5&gt;-150,(IF(I5&gt;=150,IF(K5&gt;=$AU$1,0,SUM(IF(MAX(P5:AK5)=999,K5-2,K5)-L5*2*(15+50)%)*10),SUM(IF(MAX(P5:AK5)=999,K5-2,K5)-L5*2*(I5/10+50)%)*10)),(IF(I5&lt;-150,IF((IF(MAX(P5:AK5)=999,K5-2,K5)-L5*2*(I5/10+50)%)*10&lt;1,0,(IF(MAX(P5:AK5)=999,K5-2,K5)-L5*2*(I5/10+50)%)*10))))),(IF(I5&gt;-150,(IF(I5&gt;150,IF(K5&gt;=$AU$1,0,SUM(IF(MAX(P5:AK5)=999,K5-2,K5)-L5*2*(15+50)%)*10),SUM(IF(MAX(P5:AK5)=999,K5-2,K5)-L5*2*(I5/10+50)%)*10)),(IF(I5&lt;-150,IF((IF(MAX(P5:AK5)=999,K5-2,K5)-L5*2*(I5/10+50)%)*10&lt;1,0,(IF(MAX(P5:AK5)=999,K5-2,K5)-L5*2*(I5/10+50)%)*10)))))))</f>
        <v>-13.000000000000007</v>
      </c>
      <c r="G5" s="81">
        <v>1481</v>
      </c>
      <c r="H5" s="82"/>
      <c r="I5" s="83">
        <f>SUM(G5-M5)</f>
        <v>274</v>
      </c>
      <c r="J5" s="164">
        <f>BR5</f>
        <v>10</v>
      </c>
      <c r="K5" s="165">
        <v>13</v>
      </c>
      <c r="L5" s="84">
        <v>11</v>
      </c>
      <c r="M5" s="84">
        <f>SUM(AO5:AY5)/L5</f>
        <v>1207</v>
      </c>
      <c r="N5" s="83">
        <f>BL5</f>
        <v>128</v>
      </c>
      <c r="O5" s="85">
        <f>BO5</f>
        <v>105</v>
      </c>
      <c r="P5" s="86">
        <v>21</v>
      </c>
      <c r="Q5" s="87">
        <v>1</v>
      </c>
      <c r="R5" s="88">
        <v>25</v>
      </c>
      <c r="S5" s="87">
        <v>2</v>
      </c>
      <c r="T5" s="89">
        <v>15</v>
      </c>
      <c r="U5" s="90">
        <v>2</v>
      </c>
      <c r="V5" s="91">
        <v>11</v>
      </c>
      <c r="W5" s="90">
        <v>0</v>
      </c>
      <c r="X5" s="89">
        <v>20</v>
      </c>
      <c r="Y5" s="90">
        <v>0</v>
      </c>
      <c r="Z5" s="89">
        <v>31</v>
      </c>
      <c r="AA5" s="90">
        <v>2</v>
      </c>
      <c r="AB5" s="89">
        <v>4</v>
      </c>
      <c r="AC5" s="92">
        <v>1</v>
      </c>
      <c r="AD5" s="93">
        <v>27</v>
      </c>
      <c r="AE5" s="94">
        <v>1</v>
      </c>
      <c r="AF5" s="91">
        <v>14</v>
      </c>
      <c r="AG5" s="92">
        <v>0</v>
      </c>
      <c r="AH5" s="91">
        <v>17</v>
      </c>
      <c r="AI5" s="90">
        <v>2</v>
      </c>
      <c r="AJ5" s="89">
        <v>16</v>
      </c>
      <c r="AK5" s="90">
        <v>2</v>
      </c>
      <c r="AL5" s="95"/>
      <c r="AM5" s="132"/>
      <c r="AN5" s="95"/>
      <c r="AO5" s="96">
        <f t="shared" ref="AO5:AO44" si="0">IF(B5="BRIVS",0,(LOOKUP(P5,$A$5:$A$44,$G$5:$G$44)))</f>
        <v>1153</v>
      </c>
      <c r="AP5" s="97">
        <f t="shared" ref="AP5:AP44" si="1">IF(B5="BRIVS",0,(LOOKUP(R5,$A$5:$A$44,$G$5:$G$44)))</f>
        <v>1122</v>
      </c>
      <c r="AQ5" s="98">
        <f t="shared" ref="AQ5:AQ44" si="2">IF(B5="BRIVS",0,(LOOKUP(T5,$A$5:$A$44,$G$5:$G$44)))</f>
        <v>1263</v>
      </c>
      <c r="AR5" s="97">
        <f t="shared" ref="AR5:AR44" si="3">IF(B5="BRIVS",0,(LOOKUP(V5,$A$5:$A$44,$G$5:$G$44)))</f>
        <v>1292</v>
      </c>
      <c r="AS5" s="98">
        <f t="shared" ref="AS5:AS44" si="4">IF(B5="BRIVS",0,(LOOKUP(X5,$A$5:$A$44,$G$5:$G$44)))</f>
        <v>1210</v>
      </c>
      <c r="AT5" s="98">
        <f t="shared" ref="AT5:AT44" si="5">IF(B5="BRIVS",0,(LOOKUP(Z5,$A$5:$A$44,$G$5:$G$44)))</f>
        <v>1027</v>
      </c>
      <c r="AU5" s="98">
        <f t="shared" ref="AU5:AU44" si="6">IF(B5="BRIVS",0,(LOOKUP(AB5,$A$5:$A$44,$G$5:$G$44)))</f>
        <v>1363</v>
      </c>
      <c r="AV5" s="98">
        <f t="shared" ref="AV5:AV44" si="7">IF(B5="BRIVS",0,(LOOKUP(AD5,$A$5:$A$44,$G$5:$G$44)))</f>
        <v>1096</v>
      </c>
      <c r="AW5" s="97">
        <f t="shared" ref="AW5:AW44" si="8">IF(B5="BRIVS",0,(LOOKUP(AF5,$A$5:$A$44,$G$5:$G$44)))</f>
        <v>1281</v>
      </c>
      <c r="AX5" s="98">
        <f t="shared" ref="AX5:AX44" si="9">IF(B5="BRIVS",0,(LOOKUP(AH5,$A$5:$A$44,$G$5:$G$44)))</f>
        <v>1227</v>
      </c>
      <c r="AY5" s="98">
        <f t="shared" ref="AY5:AY44" si="10">IF(B5="BRIVS",0,(LOOKUP(AJ5,$A$5:$A$44,$G$5:$G$44)))</f>
        <v>1243</v>
      </c>
      <c r="AZ5" s="59"/>
      <c r="BA5" s="99">
        <f t="shared" ref="BA5:BA44" si="11">IF(P5=999,0,(LOOKUP($P5,$A$5:$A$44,$K$5:$K$44)))</f>
        <v>10</v>
      </c>
      <c r="BB5" s="100">
        <f t="shared" ref="BB5:BB44" si="12">IF(R5=999,0,(LOOKUP($R5,$A$5:$A$44,$K$5:$K$44)))</f>
        <v>12</v>
      </c>
      <c r="BC5" s="100">
        <f t="shared" ref="BC5:BC44" si="13">IF(T5=999,0,(LOOKUP($T5,$A$5:$A$44,$K$5:$K$44)))</f>
        <v>9</v>
      </c>
      <c r="BD5" s="101">
        <f t="shared" ref="BD5:BD44" si="14">IF(V5=999,0,(LOOKUP($V5,$A$5:$A$44,$K$5:$K$44)))</f>
        <v>13</v>
      </c>
      <c r="BE5" s="100">
        <f t="shared" ref="BE5:BE44" si="15">IF(X5=999,0,(LOOKUP($X5,$A$5:$A$44,$K$5:$K$44)))</f>
        <v>14</v>
      </c>
      <c r="BF5" s="100">
        <f t="shared" ref="BF5:BF44" si="16">IF(Z5=999,0,(LOOKUP($Z5,$A$5:$A$44,$K$5:$K$44)))</f>
        <v>10</v>
      </c>
      <c r="BG5" s="100">
        <f t="shared" ref="BG5:BG44" si="17">IF(AB5=999,0,(LOOKUP($AB5,$A$5:$A$44,$K$5:$K$44)))</f>
        <v>12</v>
      </c>
      <c r="BH5" s="100">
        <f t="shared" ref="BH5:BH44" si="18">IF(AD5=999,0,(LOOKUP($AD5,$A$5:$A$44,$K$5:$K$44)))</f>
        <v>14</v>
      </c>
      <c r="BI5" s="100">
        <f t="shared" ref="BI5:BI44" si="19">IF(AF5=999,0,(LOOKUP($AF5,$A$5:$A$44,$K$5:$K$44)))</f>
        <v>13</v>
      </c>
      <c r="BJ5" s="100">
        <f t="shared" ref="BJ5:BJ44" si="20">IF(AH5=999,0,(LOOKUP($AH5,$A$5:$A$44,$K$5:$K$44)))</f>
        <v>10</v>
      </c>
      <c r="BK5" s="100">
        <f t="shared" ref="BK5:BK44" si="21">IF(AJ5=999,0,(LOOKUP($AJ5,$A$5:$A$44,$K$5:$K$44)))</f>
        <v>11</v>
      </c>
      <c r="BL5" s="102">
        <f>SUM(BA5,BB5,BC5,BD5,BE5,BG5,BF5,BH5,BI5,BJ5,BK5)</f>
        <v>128</v>
      </c>
      <c r="BM5" s="101">
        <f>IF($AX$1&gt;8,(IF($AX$1=9,MIN(BA5:BI5),IF($AX$1=10,MIN(BA5:BJ5),IF($AX$1=11,MIN(BA5:BK5))))),(IF($AX$1=4,MIN(BA5:BD5),IF($AX$1=5,MIN(BA5:BE5),IF($AX$1=6,MIN(BA5:BF5),IF($AX$1=7,MIN(BA5:BG5),IF($AX$1=8,MIN(BA5:BH5))))))))</f>
        <v>9</v>
      </c>
      <c r="BN5" s="101">
        <f>IF($AX$1&gt;8,(IF($AX$1=9,MAX(BA5:BI5),IF($AX$1=10,MAX(BA5:BJ5),IF($AX$1=11,MAX(BA5:BK5))))),(IF($AX$1=4,MAX(BA5:BD5),IF($AX$1=5,MAX(BA5:BE5),IF($AX$1=6,MAX(BA5:BF5),IF($AX$1=7,MAX(BA5:BG5),IF($AX$1=8,MAX(BA5:BH5))))))))</f>
        <v>14</v>
      </c>
      <c r="BO5" s="103">
        <f>SUM($BL5-$BM5-BN5)</f>
        <v>105</v>
      </c>
      <c r="BQ5" s="166">
        <f t="shared" ref="BQ5:BQ44" si="22">COUNTIF($K$5:$K$44,"&lt;"&amp;K5)+COUNTIFS($K$5:$K$44,K5,$N$5:$N$44,"&lt;"&amp;N5)+COUNTIFS($K$5:$K$44,K5,$N$5:$N$44,N5,$O$5:$O$44,"&lt;"&amp;O5)+1</f>
        <v>31</v>
      </c>
      <c r="BR5" s="167">
        <f t="shared" ref="BR5:BR44" si="23">IF(L5=0,0,RANK(BQ5,$BQ$5:$BQ$44,0))</f>
        <v>10</v>
      </c>
    </row>
    <row r="6" spans="1:70" ht="14.25">
      <c r="A6" s="104">
        <v>2</v>
      </c>
      <c r="B6" s="123" t="s">
        <v>208</v>
      </c>
      <c r="C6" s="214" t="s">
        <v>381</v>
      </c>
      <c r="D6" s="107"/>
      <c r="E6" s="105">
        <f>IF(G6=0,0,IF(G6+F6&lt;1000,1000,G6+F6))</f>
        <v>1426</v>
      </c>
      <c r="F6" s="106">
        <f>IF(L6=0,0,IF(G6+(IF(I6&gt;-150,(IF(I6&gt;=150,IF(K6&gt;=$AU$1,0,SUM(IF(MAX(P6:AK6)=999,K6-2,K6)-L6*2*(15+50)%)*10),SUM(IF(MAX(P6:AK6)=999,K6-2,K6)-L6*2*(I6/10+50)%)*10)),(IF(I6&lt;-150,IF((IF(MAX(P6:AK6)=999,K6-2,K6)-L6*2*(I6/10+50)%)*10&lt;1,0,(IF(MAX(P6:AK6)=999,K6-2,K6)-L6*2*(I6/10+50)%)*10))))),(IF(I6&gt;-150,(IF(I6&gt;150,IF(K6&gt;=$AU$1,0,SUM(IF(MAX(P6:AK6)=999,K6-2,K6)-L6*2*(15+50)%)*10),SUM(IF(MAX(P6:AK6)=999,K6-2,K6)-L6*2*(I6/10+50)%)*10)),(IF(I6&lt;-150,IF((IF(MAX(P6:AK6)=999,K6-2,K6)-L6*2*(I6/10+50)%)*10&lt;1,0,(IF(MAX(P6:AK6)=999,K6-2,K6)-L6*2*(I6/10+50)%)*10)))))))</f>
        <v>0</v>
      </c>
      <c r="G6" s="357">
        <v>1426</v>
      </c>
      <c r="H6" s="108"/>
      <c r="I6" s="109">
        <f>SUM(G6-M6)</f>
        <v>192.72727272727275</v>
      </c>
      <c r="J6" s="128">
        <f>BR6</f>
        <v>3</v>
      </c>
      <c r="K6" s="129">
        <v>15</v>
      </c>
      <c r="L6" s="110">
        <v>11</v>
      </c>
      <c r="M6" s="111">
        <f>SUM(AO6:AY6)/L6</f>
        <v>1233.2727272727273</v>
      </c>
      <c r="N6" s="109">
        <f>BL6</f>
        <v>142</v>
      </c>
      <c r="O6" s="112">
        <f>BO6</f>
        <v>115</v>
      </c>
      <c r="P6" s="113">
        <v>22</v>
      </c>
      <c r="Q6" s="114">
        <v>2</v>
      </c>
      <c r="R6" s="115">
        <v>13</v>
      </c>
      <c r="S6" s="116">
        <v>0</v>
      </c>
      <c r="T6" s="117">
        <v>23</v>
      </c>
      <c r="U6" s="118">
        <v>2</v>
      </c>
      <c r="V6" s="115">
        <v>19</v>
      </c>
      <c r="W6" s="118">
        <v>1</v>
      </c>
      <c r="X6" s="117">
        <v>35</v>
      </c>
      <c r="Y6" s="118">
        <v>2</v>
      </c>
      <c r="Z6" s="117">
        <v>11</v>
      </c>
      <c r="AA6" s="118">
        <v>2</v>
      </c>
      <c r="AB6" s="117">
        <v>20</v>
      </c>
      <c r="AC6" s="116">
        <v>2</v>
      </c>
      <c r="AD6" s="113">
        <v>9</v>
      </c>
      <c r="AE6" s="114">
        <v>1</v>
      </c>
      <c r="AF6" s="119">
        <v>8</v>
      </c>
      <c r="AG6" s="116">
        <v>1</v>
      </c>
      <c r="AH6" s="115">
        <v>12</v>
      </c>
      <c r="AI6" s="118">
        <v>0</v>
      </c>
      <c r="AJ6" s="115">
        <v>5</v>
      </c>
      <c r="AK6" s="118">
        <v>2</v>
      </c>
      <c r="AL6" s="95"/>
      <c r="AM6" s="132"/>
      <c r="AN6" s="95"/>
      <c r="AO6" s="120">
        <f t="shared" si="0"/>
        <v>1146</v>
      </c>
      <c r="AP6" s="101">
        <f t="shared" si="1"/>
        <v>1282</v>
      </c>
      <c r="AQ6" s="121">
        <f t="shared" si="2"/>
        <v>1137</v>
      </c>
      <c r="AR6" s="101">
        <f t="shared" si="3"/>
        <v>1218</v>
      </c>
      <c r="AS6" s="121">
        <f t="shared" si="4"/>
        <v>1000</v>
      </c>
      <c r="AT6" s="121">
        <f t="shared" si="5"/>
        <v>1292</v>
      </c>
      <c r="AU6" s="121">
        <f t="shared" si="6"/>
        <v>1210</v>
      </c>
      <c r="AV6" s="121">
        <f t="shared" si="7"/>
        <v>1319</v>
      </c>
      <c r="AW6" s="101">
        <f t="shared" si="8"/>
        <v>1324</v>
      </c>
      <c r="AX6" s="121">
        <f t="shared" si="9"/>
        <v>1283</v>
      </c>
      <c r="AY6" s="121">
        <f t="shared" si="10"/>
        <v>1355</v>
      </c>
      <c r="AZ6" s="59"/>
      <c r="BA6" s="122">
        <f t="shared" si="11"/>
        <v>9</v>
      </c>
      <c r="BB6" s="121">
        <f t="shared" si="12"/>
        <v>12</v>
      </c>
      <c r="BC6" s="121">
        <f t="shared" si="13"/>
        <v>11</v>
      </c>
      <c r="BD6" s="101">
        <f t="shared" si="14"/>
        <v>13</v>
      </c>
      <c r="BE6" s="121">
        <f t="shared" si="15"/>
        <v>9</v>
      </c>
      <c r="BF6" s="121">
        <f t="shared" si="16"/>
        <v>13</v>
      </c>
      <c r="BG6" s="121">
        <f t="shared" si="17"/>
        <v>14</v>
      </c>
      <c r="BH6" s="121">
        <f t="shared" si="18"/>
        <v>18</v>
      </c>
      <c r="BI6" s="121">
        <f t="shared" si="19"/>
        <v>14</v>
      </c>
      <c r="BJ6" s="121">
        <f t="shared" si="20"/>
        <v>17</v>
      </c>
      <c r="BK6" s="121">
        <f t="shared" si="21"/>
        <v>12</v>
      </c>
      <c r="BL6" s="102">
        <f>SUM(BA6,BB6,BC6,BD6,BE6,BG6,BF6,BH6,BI6,BJ6,BK6)</f>
        <v>142</v>
      </c>
      <c r="BM6" s="101">
        <f>IF($AX$1&gt;8,(IF($AX$1=9,MIN(BA6:BI6),IF($AX$1=10,MIN(BA6:BJ6),IF($AX$1=11,MIN(BA6:BK6))))),(IF($AX$1=4,MIN(BA6:BD6),IF($AX$1=5,MIN(BA6:BE6),IF($AX$1=6,MIN(BA6:BF6),IF($AX$1=7,MIN(BA6:BG6),IF($AX$1=8,MIN(BA6:BH6))))))))</f>
        <v>9</v>
      </c>
      <c r="BN6" s="101">
        <f>IF($AX$1&gt;8,(IF($AX$1=9,MAX(BA6:BI6),IF($AX$1=10,MAX(BA6:BJ6),IF($AX$1=11,MAX(BA6:BK6))))),(IF($AX$1=4,MAX(BA6:BD6),IF($AX$1=5,MAX(BA6:BE6),IF($AX$1=6,MAX(BA6:BF6),IF($AX$1=7,MAX(BA6:BG6),IF($AX$1=8,MAX(BA6:BH6))))))))</f>
        <v>18</v>
      </c>
      <c r="BO6" s="103">
        <f>SUM($BL6-$BM6-BN6)</f>
        <v>115</v>
      </c>
      <c r="BQ6" s="168">
        <f t="shared" si="22"/>
        <v>38</v>
      </c>
      <c r="BR6" s="169">
        <f t="shared" si="23"/>
        <v>3</v>
      </c>
    </row>
    <row r="7" spans="1:70" ht="14.25">
      <c r="A7" s="104">
        <v>3</v>
      </c>
      <c r="B7" s="123" t="s">
        <v>209</v>
      </c>
      <c r="C7" s="123" t="s">
        <v>160</v>
      </c>
      <c r="D7" s="107"/>
      <c r="E7" s="105">
        <f t="shared" ref="E7:E44" si="24">IF(G7=0,0,IF(G7+F7&lt;1000,1000,G7+F7))</f>
        <v>1394</v>
      </c>
      <c r="F7" s="106">
        <f t="shared" ref="F7:F44" si="25">IF(L7=0,0,IF(G7+(IF(I7&gt;-150,(IF(I7&gt;=150,IF(K7&gt;=$AU$1,0,SUM(IF(MAX(P7:AK7)=999,K7-2,K7)-L7*2*(15+50)%)*10),SUM(IF(MAX(P7:AK7)=999,K7-2,K7)-L7*2*(I7/10+50)%)*10)),(IF(I7&lt;-150,IF((IF(MAX(P7:AK7)=999,K7-2,K7)-L7*2*(I7/10+50)%)*10&lt;1,0,(IF(MAX(P7:AK7)=999,K7-2,K7)-L7*2*(I7/10+50)%)*10))))),(IF(I7&gt;-150,(IF(I7&gt;150,IF(K7&gt;=$AU$1,0,SUM(IF(MAX(P7:AK7)=999,K7-2,K7)-L7*2*(15+50)%)*10),SUM(IF(MAX(P7:AK7)=999,K7-2,K7)-L7*2*(I7/10+50)%)*10)),(IF(I7&lt;-150,IF((IF(MAX(P7:AK7)=999,K7-2,K7)-L7*2*(I7/10+50)%)*10&lt;1,0,(IF(MAX(P7:AK7)=999,K7-2,K7)-L7*2*(I7/10+50)%)*10)))))))</f>
        <v>-23.000000000000007</v>
      </c>
      <c r="G7" s="357">
        <v>1417</v>
      </c>
      <c r="H7" s="108"/>
      <c r="I7" s="109">
        <f t="shared" ref="I7:I44" si="26">SUM(G7-M7)</f>
        <v>167.36363636363626</v>
      </c>
      <c r="J7" s="128">
        <f t="shared" ref="J7:J44" si="27">BR7</f>
        <v>12</v>
      </c>
      <c r="K7" s="129">
        <v>12</v>
      </c>
      <c r="L7" s="124">
        <v>11</v>
      </c>
      <c r="M7" s="111">
        <f t="shared" ref="M7:M44" si="28">SUM(AO7:AY7)/L7</f>
        <v>1249.6363636363637</v>
      </c>
      <c r="N7" s="109">
        <f t="shared" ref="N7:N44" si="29">BL7</f>
        <v>145</v>
      </c>
      <c r="O7" s="112">
        <f t="shared" ref="O7:O44" si="30">BO7</f>
        <v>117</v>
      </c>
      <c r="P7" s="113">
        <v>23</v>
      </c>
      <c r="Q7" s="114">
        <v>2</v>
      </c>
      <c r="R7" s="115">
        <v>14</v>
      </c>
      <c r="S7" s="116">
        <v>2</v>
      </c>
      <c r="T7" s="117">
        <v>12</v>
      </c>
      <c r="U7" s="118">
        <v>1</v>
      </c>
      <c r="V7" s="115">
        <v>16</v>
      </c>
      <c r="W7" s="118">
        <v>1</v>
      </c>
      <c r="X7" s="117">
        <v>8</v>
      </c>
      <c r="Y7" s="118">
        <v>0</v>
      </c>
      <c r="Z7" s="117">
        <v>25</v>
      </c>
      <c r="AA7" s="118">
        <v>2</v>
      </c>
      <c r="AB7" s="117">
        <v>19</v>
      </c>
      <c r="AC7" s="116">
        <v>1</v>
      </c>
      <c r="AD7" s="113">
        <v>6</v>
      </c>
      <c r="AE7" s="114">
        <v>1</v>
      </c>
      <c r="AF7" s="119">
        <v>11</v>
      </c>
      <c r="AG7" s="116">
        <v>0</v>
      </c>
      <c r="AH7" s="115">
        <v>20</v>
      </c>
      <c r="AI7" s="118">
        <v>1</v>
      </c>
      <c r="AJ7" s="115">
        <v>10</v>
      </c>
      <c r="AK7" s="118">
        <v>1</v>
      </c>
      <c r="AL7" s="95"/>
      <c r="AM7" s="132"/>
      <c r="AN7" s="95"/>
      <c r="AO7" s="120">
        <f t="shared" si="0"/>
        <v>1137</v>
      </c>
      <c r="AP7" s="101">
        <f t="shared" si="1"/>
        <v>1281</v>
      </c>
      <c r="AQ7" s="121">
        <f t="shared" si="2"/>
        <v>1283</v>
      </c>
      <c r="AR7" s="101">
        <f t="shared" si="3"/>
        <v>1243</v>
      </c>
      <c r="AS7" s="121">
        <f t="shared" si="4"/>
        <v>1324</v>
      </c>
      <c r="AT7" s="121">
        <f t="shared" si="5"/>
        <v>1122</v>
      </c>
      <c r="AU7" s="121">
        <f t="shared" si="6"/>
        <v>1218</v>
      </c>
      <c r="AV7" s="121">
        <f t="shared" si="7"/>
        <v>1341</v>
      </c>
      <c r="AW7" s="101">
        <f t="shared" si="8"/>
        <v>1292</v>
      </c>
      <c r="AX7" s="121">
        <f t="shared" si="9"/>
        <v>1210</v>
      </c>
      <c r="AY7" s="121">
        <f t="shared" si="10"/>
        <v>1295</v>
      </c>
      <c r="AZ7" s="59"/>
      <c r="BA7" s="122">
        <f t="shared" si="11"/>
        <v>11</v>
      </c>
      <c r="BB7" s="121">
        <f t="shared" si="12"/>
        <v>13</v>
      </c>
      <c r="BC7" s="121">
        <f t="shared" si="13"/>
        <v>17</v>
      </c>
      <c r="BD7" s="101">
        <f t="shared" si="14"/>
        <v>11</v>
      </c>
      <c r="BE7" s="121">
        <f t="shared" si="15"/>
        <v>14</v>
      </c>
      <c r="BF7" s="121">
        <f t="shared" si="16"/>
        <v>12</v>
      </c>
      <c r="BG7" s="121">
        <f t="shared" si="17"/>
        <v>13</v>
      </c>
      <c r="BH7" s="121">
        <f t="shared" si="18"/>
        <v>15</v>
      </c>
      <c r="BI7" s="121">
        <f t="shared" si="19"/>
        <v>13</v>
      </c>
      <c r="BJ7" s="121">
        <f t="shared" si="20"/>
        <v>14</v>
      </c>
      <c r="BK7" s="121">
        <f t="shared" si="21"/>
        <v>12</v>
      </c>
      <c r="BL7" s="102">
        <f t="shared" ref="BL7:BL44" si="31">SUM(BA7,BB7,BC7,BD7,BE7,BG7,BF7,BH7,BI7,BJ7,BK7)</f>
        <v>145</v>
      </c>
      <c r="BM7" s="101">
        <f t="shared" ref="BM7:BM44" si="32">IF($AX$1&gt;8,(IF($AX$1=9,MIN(BA7:BI7),IF($AX$1=10,MIN(BA7:BJ7),IF($AX$1=11,MIN(BA7:BK7))))),(IF($AX$1=4,MIN(BA7:BD7),IF($AX$1=5,MIN(BA7:BE7),IF($AX$1=6,MIN(BA7:BF7),IF($AX$1=7,MIN(BA7:BG7),IF($AX$1=8,MIN(BA7:BH7))))))))</f>
        <v>11</v>
      </c>
      <c r="BN7" s="101">
        <f t="shared" ref="BN7:BN44" si="33">IF($AX$1&gt;8,(IF($AX$1=9,MAX(BA7:BI7),IF($AX$1=10,MAX(BA7:BJ7),IF($AX$1=11,MAX(BA7:BK7))))),(IF($AX$1=4,MAX(BA7:BD7),IF($AX$1=5,MAX(BA7:BE7),IF($AX$1=6,MAX(BA7:BF7),IF($AX$1=7,MAX(BA7:BG7),IF($AX$1=8,MAX(BA7:BH7))))))))</f>
        <v>17</v>
      </c>
      <c r="BO7" s="103">
        <f t="shared" ref="BO7:BO44" si="34">SUM($BL7-$BM7-BN7)</f>
        <v>117</v>
      </c>
      <c r="BQ7" s="168">
        <f t="shared" si="22"/>
        <v>29</v>
      </c>
      <c r="BR7" s="169">
        <f t="shared" si="23"/>
        <v>12</v>
      </c>
    </row>
    <row r="8" spans="1:70" ht="14.25">
      <c r="A8" s="104">
        <v>4</v>
      </c>
      <c r="B8" s="123" t="s">
        <v>382</v>
      </c>
      <c r="C8" s="123" t="s">
        <v>381</v>
      </c>
      <c r="D8" s="107"/>
      <c r="E8" s="105">
        <f t="shared" si="24"/>
        <v>1349.68</v>
      </c>
      <c r="F8" s="106">
        <f t="shared" si="25"/>
        <v>-13.31999999999999</v>
      </c>
      <c r="G8" s="357">
        <v>1363</v>
      </c>
      <c r="H8" s="108"/>
      <c r="I8" s="109">
        <f t="shared" si="26"/>
        <v>106</v>
      </c>
      <c r="J8" s="128">
        <f t="shared" si="27"/>
        <v>14</v>
      </c>
      <c r="K8" s="129">
        <v>12</v>
      </c>
      <c r="L8" s="110">
        <v>11</v>
      </c>
      <c r="M8" s="111">
        <f t="shared" si="28"/>
        <v>1257</v>
      </c>
      <c r="N8" s="109">
        <f t="shared" si="29"/>
        <v>134</v>
      </c>
      <c r="O8" s="112">
        <f t="shared" si="30"/>
        <v>107</v>
      </c>
      <c r="P8" s="113">
        <v>24</v>
      </c>
      <c r="Q8" s="114">
        <v>2</v>
      </c>
      <c r="R8" s="115">
        <v>15</v>
      </c>
      <c r="S8" s="116">
        <v>1</v>
      </c>
      <c r="T8" s="117">
        <v>17</v>
      </c>
      <c r="U8" s="118">
        <v>2</v>
      </c>
      <c r="V8" s="115">
        <v>9</v>
      </c>
      <c r="W8" s="118">
        <v>1</v>
      </c>
      <c r="X8" s="117">
        <v>13</v>
      </c>
      <c r="Y8" s="118">
        <v>1</v>
      </c>
      <c r="Z8" s="117">
        <v>12</v>
      </c>
      <c r="AA8" s="118">
        <v>0</v>
      </c>
      <c r="AB8" s="117">
        <v>1</v>
      </c>
      <c r="AC8" s="116">
        <v>1</v>
      </c>
      <c r="AD8" s="113">
        <v>26</v>
      </c>
      <c r="AE8" s="114">
        <v>2</v>
      </c>
      <c r="AF8" s="119">
        <v>10</v>
      </c>
      <c r="AG8" s="116">
        <v>0</v>
      </c>
      <c r="AH8" s="115">
        <v>5</v>
      </c>
      <c r="AI8" s="118">
        <v>0</v>
      </c>
      <c r="AJ8" s="115">
        <v>29</v>
      </c>
      <c r="AK8" s="118">
        <v>2</v>
      </c>
      <c r="AL8" s="95"/>
      <c r="AM8" s="132"/>
      <c r="AN8" s="95"/>
      <c r="AO8" s="120">
        <f t="shared" si="0"/>
        <v>1129</v>
      </c>
      <c r="AP8" s="101">
        <f t="shared" si="1"/>
        <v>1263</v>
      </c>
      <c r="AQ8" s="121">
        <f t="shared" si="2"/>
        <v>1227</v>
      </c>
      <c r="AR8" s="101">
        <f t="shared" si="3"/>
        <v>1319</v>
      </c>
      <c r="AS8" s="121">
        <f t="shared" si="4"/>
        <v>1282</v>
      </c>
      <c r="AT8" s="121">
        <f t="shared" si="5"/>
        <v>1283</v>
      </c>
      <c r="AU8" s="121">
        <f t="shared" si="6"/>
        <v>1481</v>
      </c>
      <c r="AV8" s="121">
        <f t="shared" si="7"/>
        <v>1114</v>
      </c>
      <c r="AW8" s="101">
        <f t="shared" si="8"/>
        <v>1295</v>
      </c>
      <c r="AX8" s="121">
        <f t="shared" si="9"/>
        <v>1355</v>
      </c>
      <c r="AY8" s="121">
        <f t="shared" si="10"/>
        <v>1079</v>
      </c>
      <c r="AZ8" s="59"/>
      <c r="BA8" s="122">
        <f t="shared" si="11"/>
        <v>10</v>
      </c>
      <c r="BB8" s="121">
        <f t="shared" si="12"/>
        <v>9</v>
      </c>
      <c r="BC8" s="121">
        <f t="shared" si="13"/>
        <v>10</v>
      </c>
      <c r="BD8" s="101">
        <f t="shared" si="14"/>
        <v>18</v>
      </c>
      <c r="BE8" s="121">
        <f t="shared" si="15"/>
        <v>12</v>
      </c>
      <c r="BF8" s="121">
        <f t="shared" si="16"/>
        <v>17</v>
      </c>
      <c r="BG8" s="121">
        <f t="shared" si="17"/>
        <v>13</v>
      </c>
      <c r="BH8" s="121">
        <f t="shared" si="18"/>
        <v>11</v>
      </c>
      <c r="BI8" s="121">
        <f t="shared" si="19"/>
        <v>12</v>
      </c>
      <c r="BJ8" s="121">
        <f t="shared" si="20"/>
        <v>12</v>
      </c>
      <c r="BK8" s="121">
        <f t="shared" si="21"/>
        <v>10</v>
      </c>
      <c r="BL8" s="102">
        <f t="shared" si="31"/>
        <v>134</v>
      </c>
      <c r="BM8" s="101">
        <f t="shared" si="32"/>
        <v>9</v>
      </c>
      <c r="BN8" s="101">
        <f t="shared" si="33"/>
        <v>18</v>
      </c>
      <c r="BO8" s="103">
        <f t="shared" si="34"/>
        <v>107</v>
      </c>
      <c r="BQ8" s="168">
        <f t="shared" si="22"/>
        <v>27</v>
      </c>
      <c r="BR8" s="169">
        <f t="shared" si="23"/>
        <v>14</v>
      </c>
    </row>
    <row r="9" spans="1:70" ht="14.25">
      <c r="A9" s="104">
        <v>5</v>
      </c>
      <c r="B9" s="123" t="s">
        <v>38</v>
      </c>
      <c r="C9" s="123" t="s">
        <v>212</v>
      </c>
      <c r="D9" s="107"/>
      <c r="E9" s="105">
        <f t="shared" si="24"/>
        <v>1332</v>
      </c>
      <c r="F9" s="106">
        <f t="shared" si="25"/>
        <v>-23.000000000000007</v>
      </c>
      <c r="G9" s="357">
        <v>1355</v>
      </c>
      <c r="H9" s="108"/>
      <c r="I9" s="109">
        <f t="shared" si="26"/>
        <v>178.18181818181824</v>
      </c>
      <c r="J9" s="128">
        <f t="shared" si="27"/>
        <v>15</v>
      </c>
      <c r="K9" s="129">
        <v>12</v>
      </c>
      <c r="L9" s="125">
        <v>11</v>
      </c>
      <c r="M9" s="111">
        <f t="shared" si="28"/>
        <v>1176.8181818181818</v>
      </c>
      <c r="N9" s="109">
        <f t="shared" si="29"/>
        <v>125</v>
      </c>
      <c r="O9" s="112">
        <f t="shared" si="30"/>
        <v>104</v>
      </c>
      <c r="P9" s="113">
        <v>25</v>
      </c>
      <c r="Q9" s="114">
        <v>1</v>
      </c>
      <c r="R9" s="115">
        <v>39</v>
      </c>
      <c r="S9" s="116">
        <v>2</v>
      </c>
      <c r="T9" s="117">
        <v>19</v>
      </c>
      <c r="U9" s="118">
        <v>0</v>
      </c>
      <c r="V9" s="115">
        <v>20</v>
      </c>
      <c r="W9" s="118">
        <v>1</v>
      </c>
      <c r="X9" s="117">
        <v>14</v>
      </c>
      <c r="Y9" s="118">
        <v>1</v>
      </c>
      <c r="Z9" s="117">
        <v>33</v>
      </c>
      <c r="AA9" s="118">
        <v>1</v>
      </c>
      <c r="AB9" s="117">
        <v>23</v>
      </c>
      <c r="AC9" s="116">
        <v>1</v>
      </c>
      <c r="AD9" s="113">
        <v>38</v>
      </c>
      <c r="AE9" s="114">
        <v>1</v>
      </c>
      <c r="AF9" s="119">
        <v>40</v>
      </c>
      <c r="AG9" s="116">
        <v>2</v>
      </c>
      <c r="AH9" s="115">
        <v>4</v>
      </c>
      <c r="AI9" s="118">
        <v>2</v>
      </c>
      <c r="AJ9" s="115">
        <v>2</v>
      </c>
      <c r="AK9" s="118">
        <v>0</v>
      </c>
      <c r="AL9" s="95"/>
      <c r="AM9" s="132"/>
      <c r="AN9" s="95"/>
      <c r="AO9" s="120">
        <f t="shared" si="0"/>
        <v>1122</v>
      </c>
      <c r="AP9" s="101">
        <f t="shared" si="1"/>
        <v>1000</v>
      </c>
      <c r="AQ9" s="121">
        <f t="shared" si="2"/>
        <v>1218</v>
      </c>
      <c r="AR9" s="101">
        <f t="shared" si="3"/>
        <v>1210</v>
      </c>
      <c r="AS9" s="121">
        <f t="shared" si="4"/>
        <v>1281</v>
      </c>
      <c r="AT9" s="121">
        <f t="shared" si="5"/>
        <v>1000</v>
      </c>
      <c r="AU9" s="121">
        <f t="shared" si="6"/>
        <v>1137</v>
      </c>
      <c r="AV9" s="121">
        <f t="shared" si="7"/>
        <v>1000</v>
      </c>
      <c r="AW9" s="101">
        <f t="shared" si="8"/>
        <v>1188</v>
      </c>
      <c r="AX9" s="121">
        <f t="shared" si="9"/>
        <v>1363</v>
      </c>
      <c r="AY9" s="121">
        <f t="shared" si="10"/>
        <v>1426</v>
      </c>
      <c r="AZ9" s="59"/>
      <c r="BA9" s="122">
        <f t="shared" si="11"/>
        <v>12</v>
      </c>
      <c r="BB9" s="121">
        <f t="shared" si="12"/>
        <v>6</v>
      </c>
      <c r="BC9" s="121">
        <f t="shared" si="13"/>
        <v>13</v>
      </c>
      <c r="BD9" s="101">
        <f t="shared" si="14"/>
        <v>14</v>
      </c>
      <c r="BE9" s="121">
        <f t="shared" si="15"/>
        <v>13</v>
      </c>
      <c r="BF9" s="121">
        <f t="shared" si="16"/>
        <v>9</v>
      </c>
      <c r="BG9" s="121">
        <f t="shared" si="17"/>
        <v>11</v>
      </c>
      <c r="BH9" s="121">
        <f t="shared" si="18"/>
        <v>9</v>
      </c>
      <c r="BI9" s="121">
        <f t="shared" si="19"/>
        <v>11</v>
      </c>
      <c r="BJ9" s="121">
        <f t="shared" si="20"/>
        <v>12</v>
      </c>
      <c r="BK9" s="121">
        <f t="shared" si="21"/>
        <v>15</v>
      </c>
      <c r="BL9" s="102">
        <f t="shared" si="31"/>
        <v>125</v>
      </c>
      <c r="BM9" s="101">
        <f t="shared" si="32"/>
        <v>6</v>
      </c>
      <c r="BN9" s="101">
        <f t="shared" si="33"/>
        <v>15</v>
      </c>
      <c r="BO9" s="103">
        <f t="shared" si="34"/>
        <v>104</v>
      </c>
      <c r="BQ9" s="168">
        <f t="shared" si="22"/>
        <v>26</v>
      </c>
      <c r="BR9" s="169">
        <f t="shared" si="23"/>
        <v>15</v>
      </c>
    </row>
    <row r="10" spans="1:70" ht="14.25">
      <c r="A10" s="104">
        <v>6</v>
      </c>
      <c r="B10" s="123" t="s">
        <v>383</v>
      </c>
      <c r="C10" s="123" t="s">
        <v>148</v>
      </c>
      <c r="D10" s="107"/>
      <c r="E10" s="105">
        <f t="shared" si="24"/>
        <v>1358.1</v>
      </c>
      <c r="F10" s="106">
        <f t="shared" si="25"/>
        <v>17.100000000000009</v>
      </c>
      <c r="G10" s="357">
        <v>1341</v>
      </c>
      <c r="H10" s="108"/>
      <c r="I10" s="109">
        <f t="shared" si="26"/>
        <v>104.09090909090901</v>
      </c>
      <c r="J10" s="128">
        <f t="shared" si="27"/>
        <v>4</v>
      </c>
      <c r="K10" s="129">
        <v>15</v>
      </c>
      <c r="L10" s="110">
        <v>11</v>
      </c>
      <c r="M10" s="111">
        <f t="shared" si="28"/>
        <v>1236.909090909091</v>
      </c>
      <c r="N10" s="109">
        <f t="shared" si="29"/>
        <v>139</v>
      </c>
      <c r="O10" s="112">
        <f t="shared" si="30"/>
        <v>114</v>
      </c>
      <c r="P10" s="113">
        <v>26</v>
      </c>
      <c r="Q10" s="114">
        <v>2</v>
      </c>
      <c r="R10" s="115">
        <v>16</v>
      </c>
      <c r="S10" s="116">
        <v>0</v>
      </c>
      <c r="T10" s="117">
        <v>28</v>
      </c>
      <c r="U10" s="118">
        <v>2</v>
      </c>
      <c r="V10" s="115">
        <v>30</v>
      </c>
      <c r="W10" s="118">
        <v>2</v>
      </c>
      <c r="X10" s="117">
        <v>12</v>
      </c>
      <c r="Y10" s="118">
        <v>1</v>
      </c>
      <c r="Z10" s="117">
        <v>13</v>
      </c>
      <c r="AA10" s="118">
        <v>2</v>
      </c>
      <c r="AB10" s="117">
        <v>9</v>
      </c>
      <c r="AC10" s="116">
        <v>0</v>
      </c>
      <c r="AD10" s="113">
        <v>3</v>
      </c>
      <c r="AE10" s="114">
        <v>1</v>
      </c>
      <c r="AF10" s="119">
        <v>20</v>
      </c>
      <c r="AG10" s="116">
        <v>2</v>
      </c>
      <c r="AH10" s="115">
        <v>11</v>
      </c>
      <c r="AI10" s="118">
        <v>1</v>
      </c>
      <c r="AJ10" s="115">
        <v>8</v>
      </c>
      <c r="AK10" s="118">
        <v>2</v>
      </c>
      <c r="AL10" s="95"/>
      <c r="AM10" s="132"/>
      <c r="AN10" s="95"/>
      <c r="AO10" s="120">
        <f t="shared" si="0"/>
        <v>1114</v>
      </c>
      <c r="AP10" s="101">
        <f t="shared" si="1"/>
        <v>1243</v>
      </c>
      <c r="AQ10" s="121">
        <f t="shared" si="2"/>
        <v>1082</v>
      </c>
      <c r="AR10" s="101">
        <f t="shared" si="3"/>
        <v>1040</v>
      </c>
      <c r="AS10" s="121">
        <f t="shared" si="4"/>
        <v>1283</v>
      </c>
      <c r="AT10" s="121">
        <f t="shared" si="5"/>
        <v>1282</v>
      </c>
      <c r="AU10" s="121">
        <f t="shared" si="6"/>
        <v>1319</v>
      </c>
      <c r="AV10" s="121">
        <f t="shared" si="7"/>
        <v>1417</v>
      </c>
      <c r="AW10" s="101">
        <f t="shared" si="8"/>
        <v>1210</v>
      </c>
      <c r="AX10" s="121">
        <f t="shared" si="9"/>
        <v>1292</v>
      </c>
      <c r="AY10" s="121">
        <f t="shared" si="10"/>
        <v>1324</v>
      </c>
      <c r="AZ10" s="59"/>
      <c r="BA10" s="122">
        <f t="shared" si="11"/>
        <v>11</v>
      </c>
      <c r="BB10" s="121">
        <f t="shared" si="12"/>
        <v>11</v>
      </c>
      <c r="BC10" s="121">
        <f t="shared" si="13"/>
        <v>7</v>
      </c>
      <c r="BD10" s="101">
        <f t="shared" si="14"/>
        <v>10</v>
      </c>
      <c r="BE10" s="121">
        <f t="shared" si="15"/>
        <v>17</v>
      </c>
      <c r="BF10" s="121">
        <f t="shared" si="16"/>
        <v>12</v>
      </c>
      <c r="BG10" s="121">
        <f t="shared" si="17"/>
        <v>18</v>
      </c>
      <c r="BH10" s="121">
        <f t="shared" si="18"/>
        <v>12</v>
      </c>
      <c r="BI10" s="121">
        <f t="shared" si="19"/>
        <v>14</v>
      </c>
      <c r="BJ10" s="121">
        <f t="shared" si="20"/>
        <v>13</v>
      </c>
      <c r="BK10" s="121">
        <f t="shared" si="21"/>
        <v>14</v>
      </c>
      <c r="BL10" s="102">
        <f t="shared" si="31"/>
        <v>139</v>
      </c>
      <c r="BM10" s="101">
        <f t="shared" si="32"/>
        <v>7</v>
      </c>
      <c r="BN10" s="101">
        <f t="shared" si="33"/>
        <v>18</v>
      </c>
      <c r="BO10" s="103">
        <f>SUM($BL10-$BM10-BN10)</f>
        <v>114</v>
      </c>
      <c r="BQ10" s="168">
        <f t="shared" si="22"/>
        <v>37</v>
      </c>
      <c r="BR10" s="169">
        <f t="shared" si="23"/>
        <v>4</v>
      </c>
    </row>
    <row r="11" spans="1:70" ht="14.25">
      <c r="A11" s="104">
        <v>7</v>
      </c>
      <c r="B11" s="123" t="s">
        <v>384</v>
      </c>
      <c r="C11" s="123" t="s">
        <v>313</v>
      </c>
      <c r="D11" s="107"/>
      <c r="E11" s="105">
        <f t="shared" si="24"/>
        <v>1301</v>
      </c>
      <c r="F11" s="106">
        <f t="shared" si="25"/>
        <v>-33.000000000000007</v>
      </c>
      <c r="G11" s="357">
        <v>1334</v>
      </c>
      <c r="H11" s="108"/>
      <c r="I11" s="109">
        <f t="shared" si="26"/>
        <v>200.27272727272725</v>
      </c>
      <c r="J11" s="128">
        <f t="shared" si="27"/>
        <v>19</v>
      </c>
      <c r="K11" s="129">
        <v>11</v>
      </c>
      <c r="L11" s="110">
        <v>11</v>
      </c>
      <c r="M11" s="111">
        <f t="shared" si="28"/>
        <v>1133.7272727272727</v>
      </c>
      <c r="N11" s="109">
        <f t="shared" si="29"/>
        <v>121</v>
      </c>
      <c r="O11" s="112">
        <f t="shared" si="30"/>
        <v>98</v>
      </c>
      <c r="P11" s="113">
        <v>27</v>
      </c>
      <c r="Q11" s="114">
        <v>0</v>
      </c>
      <c r="R11" s="115">
        <v>31</v>
      </c>
      <c r="S11" s="116">
        <v>2</v>
      </c>
      <c r="T11" s="117">
        <v>29</v>
      </c>
      <c r="U11" s="118">
        <v>2</v>
      </c>
      <c r="V11" s="115">
        <v>13</v>
      </c>
      <c r="W11" s="118">
        <v>0</v>
      </c>
      <c r="X11" s="117">
        <v>25</v>
      </c>
      <c r="Y11" s="118">
        <v>0</v>
      </c>
      <c r="Z11" s="117">
        <v>40</v>
      </c>
      <c r="AA11" s="118">
        <v>1</v>
      </c>
      <c r="AB11" s="117">
        <v>14</v>
      </c>
      <c r="AC11" s="116">
        <v>0</v>
      </c>
      <c r="AD11" s="113">
        <v>35</v>
      </c>
      <c r="AE11" s="114">
        <v>2</v>
      </c>
      <c r="AF11" s="119">
        <v>21</v>
      </c>
      <c r="AG11" s="116">
        <v>2</v>
      </c>
      <c r="AH11" s="115">
        <v>16</v>
      </c>
      <c r="AI11" s="118">
        <v>0</v>
      </c>
      <c r="AJ11" s="115">
        <v>38</v>
      </c>
      <c r="AK11" s="118">
        <v>2</v>
      </c>
      <c r="AL11" s="95"/>
      <c r="AM11" s="132"/>
      <c r="AN11" s="95"/>
      <c r="AO11" s="120">
        <f t="shared" si="0"/>
        <v>1096</v>
      </c>
      <c r="AP11" s="101">
        <f t="shared" si="1"/>
        <v>1027</v>
      </c>
      <c r="AQ11" s="121">
        <f t="shared" si="2"/>
        <v>1079</v>
      </c>
      <c r="AR11" s="101">
        <f t="shared" si="3"/>
        <v>1282</v>
      </c>
      <c r="AS11" s="121">
        <f t="shared" si="4"/>
        <v>1122</v>
      </c>
      <c r="AT11" s="121">
        <f t="shared" si="5"/>
        <v>1188</v>
      </c>
      <c r="AU11" s="121">
        <f t="shared" si="6"/>
        <v>1281</v>
      </c>
      <c r="AV11" s="121">
        <f t="shared" si="7"/>
        <v>1000</v>
      </c>
      <c r="AW11" s="101">
        <f t="shared" si="8"/>
        <v>1153</v>
      </c>
      <c r="AX11" s="121">
        <f t="shared" si="9"/>
        <v>1243</v>
      </c>
      <c r="AY11" s="121">
        <f t="shared" si="10"/>
        <v>1000</v>
      </c>
      <c r="AZ11" s="59"/>
      <c r="BA11" s="122">
        <f t="shared" si="11"/>
        <v>14</v>
      </c>
      <c r="BB11" s="121">
        <f t="shared" si="12"/>
        <v>10</v>
      </c>
      <c r="BC11" s="121">
        <f t="shared" si="13"/>
        <v>10</v>
      </c>
      <c r="BD11" s="101">
        <f t="shared" si="14"/>
        <v>12</v>
      </c>
      <c r="BE11" s="121">
        <f t="shared" si="15"/>
        <v>12</v>
      </c>
      <c r="BF11" s="121">
        <f t="shared" si="16"/>
        <v>11</v>
      </c>
      <c r="BG11" s="121">
        <f t="shared" si="17"/>
        <v>13</v>
      </c>
      <c r="BH11" s="121">
        <f t="shared" si="18"/>
        <v>9</v>
      </c>
      <c r="BI11" s="121">
        <f t="shared" si="19"/>
        <v>10</v>
      </c>
      <c r="BJ11" s="121">
        <f t="shared" si="20"/>
        <v>11</v>
      </c>
      <c r="BK11" s="121">
        <f t="shared" si="21"/>
        <v>9</v>
      </c>
      <c r="BL11" s="102">
        <f t="shared" si="31"/>
        <v>121</v>
      </c>
      <c r="BM11" s="101">
        <f t="shared" si="32"/>
        <v>9</v>
      </c>
      <c r="BN11" s="101">
        <f t="shared" si="33"/>
        <v>14</v>
      </c>
      <c r="BO11" s="103">
        <f t="shared" si="34"/>
        <v>98</v>
      </c>
      <c r="BQ11" s="168">
        <f t="shared" si="22"/>
        <v>22</v>
      </c>
      <c r="BR11" s="169">
        <f t="shared" si="23"/>
        <v>19</v>
      </c>
    </row>
    <row r="12" spans="1:70" ht="14.25">
      <c r="A12" s="104">
        <v>8</v>
      </c>
      <c r="B12" s="123" t="s">
        <v>385</v>
      </c>
      <c r="C12" s="123" t="s">
        <v>324</v>
      </c>
      <c r="D12" s="170"/>
      <c r="E12" s="105">
        <f t="shared" si="24"/>
        <v>1337.54</v>
      </c>
      <c r="F12" s="106">
        <f t="shared" si="25"/>
        <v>13.54000000000001</v>
      </c>
      <c r="G12" s="357">
        <v>1324</v>
      </c>
      <c r="H12" s="108"/>
      <c r="I12" s="109">
        <f t="shared" si="26"/>
        <v>74.818181818181756</v>
      </c>
      <c r="J12" s="128">
        <f t="shared" si="27"/>
        <v>6</v>
      </c>
      <c r="K12" s="129">
        <v>14</v>
      </c>
      <c r="L12" s="110">
        <v>11</v>
      </c>
      <c r="M12" s="111">
        <f t="shared" si="28"/>
        <v>1249.1818181818182</v>
      </c>
      <c r="N12" s="109">
        <f t="shared" si="29"/>
        <v>139</v>
      </c>
      <c r="O12" s="112">
        <f t="shared" si="30"/>
        <v>114</v>
      </c>
      <c r="P12" s="113">
        <v>28</v>
      </c>
      <c r="Q12" s="114">
        <v>2</v>
      </c>
      <c r="R12" s="115">
        <v>17</v>
      </c>
      <c r="S12" s="116">
        <v>1</v>
      </c>
      <c r="T12" s="117">
        <v>38</v>
      </c>
      <c r="U12" s="118">
        <v>2</v>
      </c>
      <c r="V12" s="115">
        <v>12</v>
      </c>
      <c r="W12" s="118">
        <v>1</v>
      </c>
      <c r="X12" s="117">
        <v>3</v>
      </c>
      <c r="Y12" s="118">
        <v>2</v>
      </c>
      <c r="Z12" s="117">
        <v>9</v>
      </c>
      <c r="AA12" s="118">
        <v>0</v>
      </c>
      <c r="AB12" s="117">
        <v>16</v>
      </c>
      <c r="AC12" s="116">
        <v>1</v>
      </c>
      <c r="AD12" s="113">
        <v>25</v>
      </c>
      <c r="AE12" s="114">
        <v>2</v>
      </c>
      <c r="AF12" s="119">
        <v>2</v>
      </c>
      <c r="AG12" s="116">
        <v>1</v>
      </c>
      <c r="AH12" s="115">
        <v>14</v>
      </c>
      <c r="AI12" s="118">
        <v>2</v>
      </c>
      <c r="AJ12" s="115">
        <v>6</v>
      </c>
      <c r="AK12" s="118">
        <v>0</v>
      </c>
      <c r="AL12" s="95"/>
      <c r="AM12" s="132"/>
      <c r="AN12" s="95"/>
      <c r="AO12" s="120">
        <f t="shared" si="0"/>
        <v>1082</v>
      </c>
      <c r="AP12" s="101">
        <f t="shared" si="1"/>
        <v>1227</v>
      </c>
      <c r="AQ12" s="121">
        <f t="shared" si="2"/>
        <v>1000</v>
      </c>
      <c r="AR12" s="101">
        <f t="shared" si="3"/>
        <v>1283</v>
      </c>
      <c r="AS12" s="121">
        <f t="shared" si="4"/>
        <v>1417</v>
      </c>
      <c r="AT12" s="121">
        <f t="shared" si="5"/>
        <v>1319</v>
      </c>
      <c r="AU12" s="121">
        <f t="shared" si="6"/>
        <v>1243</v>
      </c>
      <c r="AV12" s="121">
        <f t="shared" si="7"/>
        <v>1122</v>
      </c>
      <c r="AW12" s="101">
        <f t="shared" si="8"/>
        <v>1426</v>
      </c>
      <c r="AX12" s="121">
        <f t="shared" si="9"/>
        <v>1281</v>
      </c>
      <c r="AY12" s="121">
        <f t="shared" si="10"/>
        <v>1341</v>
      </c>
      <c r="AZ12" s="59"/>
      <c r="BA12" s="122">
        <f t="shared" si="11"/>
        <v>7</v>
      </c>
      <c r="BB12" s="121">
        <f t="shared" si="12"/>
        <v>10</v>
      </c>
      <c r="BC12" s="121">
        <f t="shared" si="13"/>
        <v>9</v>
      </c>
      <c r="BD12" s="101">
        <f t="shared" si="14"/>
        <v>17</v>
      </c>
      <c r="BE12" s="121">
        <f t="shared" si="15"/>
        <v>12</v>
      </c>
      <c r="BF12" s="121">
        <f t="shared" si="16"/>
        <v>18</v>
      </c>
      <c r="BG12" s="121">
        <f t="shared" si="17"/>
        <v>11</v>
      </c>
      <c r="BH12" s="121">
        <f t="shared" si="18"/>
        <v>12</v>
      </c>
      <c r="BI12" s="121">
        <f t="shared" si="19"/>
        <v>15</v>
      </c>
      <c r="BJ12" s="121">
        <f t="shared" si="20"/>
        <v>13</v>
      </c>
      <c r="BK12" s="121">
        <f t="shared" si="21"/>
        <v>15</v>
      </c>
      <c r="BL12" s="102">
        <f t="shared" si="31"/>
        <v>139</v>
      </c>
      <c r="BM12" s="101">
        <f t="shared" si="32"/>
        <v>7</v>
      </c>
      <c r="BN12" s="101">
        <f t="shared" si="33"/>
        <v>18</v>
      </c>
      <c r="BO12" s="103">
        <f t="shared" si="34"/>
        <v>114</v>
      </c>
      <c r="BQ12" s="168">
        <f t="shared" si="22"/>
        <v>35</v>
      </c>
      <c r="BR12" s="169">
        <f t="shared" si="23"/>
        <v>6</v>
      </c>
    </row>
    <row r="13" spans="1:70" ht="14.25">
      <c r="A13" s="104">
        <v>9</v>
      </c>
      <c r="B13" s="123" t="s">
        <v>386</v>
      </c>
      <c r="C13" s="123" t="s">
        <v>294</v>
      </c>
      <c r="D13" s="170"/>
      <c r="E13" s="105">
        <f t="shared" si="24"/>
        <v>1377.1</v>
      </c>
      <c r="F13" s="106">
        <f t="shared" si="25"/>
        <v>58.100000000000023</v>
      </c>
      <c r="G13" s="357">
        <v>1319</v>
      </c>
      <c r="H13" s="108"/>
      <c r="I13" s="109">
        <f t="shared" si="26"/>
        <v>54.090909090909008</v>
      </c>
      <c r="J13" s="128">
        <f t="shared" si="27"/>
        <v>1</v>
      </c>
      <c r="K13" s="129">
        <v>18</v>
      </c>
      <c r="L13" s="110">
        <v>11</v>
      </c>
      <c r="M13" s="111">
        <f t="shared" si="28"/>
        <v>1264.909090909091</v>
      </c>
      <c r="N13" s="109">
        <f t="shared" si="29"/>
        <v>149</v>
      </c>
      <c r="O13" s="112">
        <f t="shared" si="30"/>
        <v>122</v>
      </c>
      <c r="P13" s="113">
        <v>29</v>
      </c>
      <c r="Q13" s="114">
        <v>2</v>
      </c>
      <c r="R13" s="115">
        <v>20</v>
      </c>
      <c r="S13" s="116">
        <v>2</v>
      </c>
      <c r="T13" s="117">
        <v>13</v>
      </c>
      <c r="U13" s="118">
        <v>2</v>
      </c>
      <c r="V13" s="115">
        <v>4</v>
      </c>
      <c r="W13" s="118">
        <v>1</v>
      </c>
      <c r="X13" s="117">
        <v>11</v>
      </c>
      <c r="Y13" s="118">
        <v>2</v>
      </c>
      <c r="Z13" s="117">
        <v>8</v>
      </c>
      <c r="AA13" s="118">
        <v>2</v>
      </c>
      <c r="AB13" s="117">
        <v>6</v>
      </c>
      <c r="AC13" s="116">
        <v>2</v>
      </c>
      <c r="AD13" s="113">
        <v>2</v>
      </c>
      <c r="AE13" s="114">
        <v>1</v>
      </c>
      <c r="AF13" s="119">
        <v>12</v>
      </c>
      <c r="AG13" s="116">
        <v>1</v>
      </c>
      <c r="AH13" s="115">
        <v>19</v>
      </c>
      <c r="AI13" s="118">
        <v>2</v>
      </c>
      <c r="AJ13" s="115">
        <v>27</v>
      </c>
      <c r="AK13" s="118">
        <v>1</v>
      </c>
      <c r="AL13" s="95"/>
      <c r="AM13" s="132"/>
      <c r="AN13" s="95"/>
      <c r="AO13" s="120">
        <f t="shared" si="0"/>
        <v>1079</v>
      </c>
      <c r="AP13" s="101">
        <f t="shared" si="1"/>
        <v>1210</v>
      </c>
      <c r="AQ13" s="121">
        <f t="shared" si="2"/>
        <v>1282</v>
      </c>
      <c r="AR13" s="101">
        <f t="shared" si="3"/>
        <v>1363</v>
      </c>
      <c r="AS13" s="121">
        <f t="shared" si="4"/>
        <v>1292</v>
      </c>
      <c r="AT13" s="121">
        <f t="shared" si="5"/>
        <v>1324</v>
      </c>
      <c r="AU13" s="121">
        <f t="shared" si="6"/>
        <v>1341</v>
      </c>
      <c r="AV13" s="121">
        <f t="shared" si="7"/>
        <v>1426</v>
      </c>
      <c r="AW13" s="101">
        <f t="shared" si="8"/>
        <v>1283</v>
      </c>
      <c r="AX13" s="121">
        <f t="shared" si="9"/>
        <v>1218</v>
      </c>
      <c r="AY13" s="121">
        <f t="shared" si="10"/>
        <v>1096</v>
      </c>
      <c r="AZ13" s="59"/>
      <c r="BA13" s="122">
        <f t="shared" si="11"/>
        <v>10</v>
      </c>
      <c r="BB13" s="121">
        <f t="shared" si="12"/>
        <v>14</v>
      </c>
      <c r="BC13" s="121">
        <f t="shared" si="13"/>
        <v>12</v>
      </c>
      <c r="BD13" s="101">
        <f t="shared" si="14"/>
        <v>12</v>
      </c>
      <c r="BE13" s="121">
        <f t="shared" si="15"/>
        <v>13</v>
      </c>
      <c r="BF13" s="121">
        <f t="shared" si="16"/>
        <v>14</v>
      </c>
      <c r="BG13" s="121">
        <f t="shared" si="17"/>
        <v>15</v>
      </c>
      <c r="BH13" s="121">
        <f t="shared" si="18"/>
        <v>15</v>
      </c>
      <c r="BI13" s="121">
        <f t="shared" si="19"/>
        <v>17</v>
      </c>
      <c r="BJ13" s="121">
        <f t="shared" si="20"/>
        <v>13</v>
      </c>
      <c r="BK13" s="121">
        <f t="shared" si="21"/>
        <v>14</v>
      </c>
      <c r="BL13" s="102">
        <f t="shared" si="31"/>
        <v>149</v>
      </c>
      <c r="BM13" s="101">
        <f t="shared" si="32"/>
        <v>10</v>
      </c>
      <c r="BN13" s="101">
        <f t="shared" si="33"/>
        <v>17</v>
      </c>
      <c r="BO13" s="103">
        <f t="shared" si="34"/>
        <v>122</v>
      </c>
      <c r="BQ13" s="168">
        <f t="shared" si="22"/>
        <v>40</v>
      </c>
      <c r="BR13" s="169">
        <f t="shared" si="23"/>
        <v>1</v>
      </c>
    </row>
    <row r="14" spans="1:70" ht="14.25">
      <c r="A14" s="104">
        <v>10</v>
      </c>
      <c r="B14" s="123" t="s">
        <v>387</v>
      </c>
      <c r="C14" s="123" t="s">
        <v>233</v>
      </c>
      <c r="D14" s="170"/>
      <c r="E14" s="105">
        <f t="shared" si="24"/>
        <v>1279.82</v>
      </c>
      <c r="F14" s="106">
        <f t="shared" si="25"/>
        <v>-15.180000000000007</v>
      </c>
      <c r="G14" s="358">
        <v>1295</v>
      </c>
      <c r="H14" s="108"/>
      <c r="I14" s="109">
        <f t="shared" si="26"/>
        <v>114.4545454545455</v>
      </c>
      <c r="J14" s="128">
        <f t="shared" si="27"/>
        <v>16</v>
      </c>
      <c r="K14" s="129">
        <v>12</v>
      </c>
      <c r="L14" s="110">
        <v>11</v>
      </c>
      <c r="M14" s="111">
        <f t="shared" si="28"/>
        <v>1180.5454545454545</v>
      </c>
      <c r="N14" s="109">
        <f t="shared" si="29"/>
        <v>117</v>
      </c>
      <c r="O14" s="112">
        <f t="shared" si="30"/>
        <v>97</v>
      </c>
      <c r="P14" s="113">
        <v>30</v>
      </c>
      <c r="Q14" s="114">
        <v>0</v>
      </c>
      <c r="R14" s="115">
        <v>32</v>
      </c>
      <c r="S14" s="116">
        <v>0</v>
      </c>
      <c r="T14" s="117">
        <v>39</v>
      </c>
      <c r="U14" s="118">
        <v>2</v>
      </c>
      <c r="V14" s="115">
        <v>28</v>
      </c>
      <c r="W14" s="118">
        <v>1</v>
      </c>
      <c r="X14" s="117">
        <v>15</v>
      </c>
      <c r="Y14" s="118">
        <v>1</v>
      </c>
      <c r="Z14" s="117">
        <v>14</v>
      </c>
      <c r="AA14" s="118">
        <v>2</v>
      </c>
      <c r="AB14" s="117">
        <v>11</v>
      </c>
      <c r="AC14" s="116">
        <v>1</v>
      </c>
      <c r="AD14" s="113">
        <v>23</v>
      </c>
      <c r="AE14" s="114">
        <v>2</v>
      </c>
      <c r="AF14" s="119">
        <v>4</v>
      </c>
      <c r="AG14" s="116">
        <v>2</v>
      </c>
      <c r="AH14" s="115">
        <v>27</v>
      </c>
      <c r="AI14" s="118">
        <v>0</v>
      </c>
      <c r="AJ14" s="115">
        <v>3</v>
      </c>
      <c r="AK14" s="118">
        <v>1</v>
      </c>
      <c r="AL14" s="95"/>
      <c r="AM14" s="132"/>
      <c r="AN14" s="95"/>
      <c r="AO14" s="120">
        <f t="shared" si="0"/>
        <v>1040</v>
      </c>
      <c r="AP14" s="101">
        <f t="shared" si="1"/>
        <v>1015</v>
      </c>
      <c r="AQ14" s="121">
        <f t="shared" si="2"/>
        <v>1000</v>
      </c>
      <c r="AR14" s="101">
        <f t="shared" si="3"/>
        <v>1082</v>
      </c>
      <c r="AS14" s="121">
        <f t="shared" si="4"/>
        <v>1263</v>
      </c>
      <c r="AT14" s="121">
        <f t="shared" si="5"/>
        <v>1281</v>
      </c>
      <c r="AU14" s="121">
        <f t="shared" si="6"/>
        <v>1292</v>
      </c>
      <c r="AV14" s="121">
        <f t="shared" si="7"/>
        <v>1137</v>
      </c>
      <c r="AW14" s="101">
        <f t="shared" si="8"/>
        <v>1363</v>
      </c>
      <c r="AX14" s="121">
        <f t="shared" si="9"/>
        <v>1096</v>
      </c>
      <c r="AY14" s="121">
        <f t="shared" si="10"/>
        <v>1417</v>
      </c>
      <c r="AZ14" s="59"/>
      <c r="BA14" s="122">
        <f t="shared" si="11"/>
        <v>10</v>
      </c>
      <c r="BB14" s="121">
        <f t="shared" si="12"/>
        <v>10</v>
      </c>
      <c r="BC14" s="121">
        <f t="shared" si="13"/>
        <v>6</v>
      </c>
      <c r="BD14" s="101">
        <f t="shared" si="14"/>
        <v>7</v>
      </c>
      <c r="BE14" s="121">
        <f t="shared" si="15"/>
        <v>9</v>
      </c>
      <c r="BF14" s="121">
        <f t="shared" si="16"/>
        <v>13</v>
      </c>
      <c r="BG14" s="121">
        <f t="shared" si="17"/>
        <v>13</v>
      </c>
      <c r="BH14" s="121">
        <f t="shared" si="18"/>
        <v>11</v>
      </c>
      <c r="BI14" s="121">
        <f t="shared" si="19"/>
        <v>12</v>
      </c>
      <c r="BJ14" s="121">
        <f t="shared" si="20"/>
        <v>14</v>
      </c>
      <c r="BK14" s="121">
        <f t="shared" si="21"/>
        <v>12</v>
      </c>
      <c r="BL14" s="102">
        <f t="shared" si="31"/>
        <v>117</v>
      </c>
      <c r="BM14" s="101">
        <f t="shared" si="32"/>
        <v>6</v>
      </c>
      <c r="BN14" s="101">
        <f t="shared" si="33"/>
        <v>14</v>
      </c>
      <c r="BO14" s="103">
        <f t="shared" si="34"/>
        <v>97</v>
      </c>
      <c r="BQ14" s="168">
        <f t="shared" si="22"/>
        <v>25</v>
      </c>
      <c r="BR14" s="169">
        <f t="shared" si="23"/>
        <v>16</v>
      </c>
    </row>
    <row r="15" spans="1:70" ht="14.25">
      <c r="A15" s="104">
        <v>11</v>
      </c>
      <c r="B15" s="123" t="s">
        <v>37</v>
      </c>
      <c r="C15" s="123" t="s">
        <v>156</v>
      </c>
      <c r="D15" s="170"/>
      <c r="E15" s="105">
        <f t="shared" si="24"/>
        <v>1311.58</v>
      </c>
      <c r="F15" s="106">
        <f t="shared" si="25"/>
        <v>19.579999999999984</v>
      </c>
      <c r="G15" s="357">
        <v>1292</v>
      </c>
      <c r="H15" s="108"/>
      <c r="I15" s="109">
        <f t="shared" si="26"/>
        <v>1.9090909090909918</v>
      </c>
      <c r="J15" s="128">
        <f t="shared" si="27"/>
        <v>8</v>
      </c>
      <c r="K15" s="129">
        <v>13</v>
      </c>
      <c r="L15" s="110">
        <v>11</v>
      </c>
      <c r="M15" s="111">
        <f t="shared" si="28"/>
        <v>1290.090909090909</v>
      </c>
      <c r="N15" s="109">
        <f t="shared" si="29"/>
        <v>146</v>
      </c>
      <c r="O15" s="112">
        <f t="shared" si="30"/>
        <v>119</v>
      </c>
      <c r="P15" s="113">
        <v>31</v>
      </c>
      <c r="Q15" s="114">
        <v>2</v>
      </c>
      <c r="R15" s="115">
        <v>27</v>
      </c>
      <c r="S15" s="116">
        <v>2</v>
      </c>
      <c r="T15" s="117">
        <v>16</v>
      </c>
      <c r="U15" s="118">
        <v>1</v>
      </c>
      <c r="V15" s="115">
        <v>1</v>
      </c>
      <c r="W15" s="118">
        <v>2</v>
      </c>
      <c r="X15" s="117">
        <v>9</v>
      </c>
      <c r="Y15" s="118">
        <v>0</v>
      </c>
      <c r="Z15" s="117">
        <v>2</v>
      </c>
      <c r="AA15" s="118">
        <v>0</v>
      </c>
      <c r="AB15" s="117">
        <v>10</v>
      </c>
      <c r="AC15" s="116">
        <v>1</v>
      </c>
      <c r="AD15" s="113">
        <v>15</v>
      </c>
      <c r="AE15" s="114">
        <v>2</v>
      </c>
      <c r="AF15" s="119">
        <v>3</v>
      </c>
      <c r="AG15" s="116">
        <v>2</v>
      </c>
      <c r="AH15" s="115">
        <v>6</v>
      </c>
      <c r="AI15" s="118">
        <v>1</v>
      </c>
      <c r="AJ15" s="115">
        <v>12</v>
      </c>
      <c r="AK15" s="118">
        <v>0</v>
      </c>
      <c r="AL15" s="95"/>
      <c r="AM15" s="132"/>
      <c r="AN15" s="95"/>
      <c r="AO15" s="120">
        <f t="shared" si="0"/>
        <v>1027</v>
      </c>
      <c r="AP15" s="101">
        <f t="shared" si="1"/>
        <v>1096</v>
      </c>
      <c r="AQ15" s="121">
        <f t="shared" si="2"/>
        <v>1243</v>
      </c>
      <c r="AR15" s="101">
        <f t="shared" si="3"/>
        <v>1481</v>
      </c>
      <c r="AS15" s="121">
        <f t="shared" si="4"/>
        <v>1319</v>
      </c>
      <c r="AT15" s="121">
        <f t="shared" si="5"/>
        <v>1426</v>
      </c>
      <c r="AU15" s="121">
        <f t="shared" si="6"/>
        <v>1295</v>
      </c>
      <c r="AV15" s="121">
        <f t="shared" si="7"/>
        <v>1263</v>
      </c>
      <c r="AW15" s="101">
        <f t="shared" si="8"/>
        <v>1417</v>
      </c>
      <c r="AX15" s="121">
        <f t="shared" si="9"/>
        <v>1341</v>
      </c>
      <c r="AY15" s="121">
        <f t="shared" si="10"/>
        <v>1283</v>
      </c>
      <c r="AZ15" s="59"/>
      <c r="BA15" s="122">
        <f t="shared" si="11"/>
        <v>10</v>
      </c>
      <c r="BB15" s="121">
        <f t="shared" si="12"/>
        <v>14</v>
      </c>
      <c r="BC15" s="121">
        <f t="shared" si="13"/>
        <v>11</v>
      </c>
      <c r="BD15" s="101">
        <f t="shared" si="14"/>
        <v>13</v>
      </c>
      <c r="BE15" s="121">
        <f t="shared" si="15"/>
        <v>18</v>
      </c>
      <c r="BF15" s="121">
        <f t="shared" si="16"/>
        <v>15</v>
      </c>
      <c r="BG15" s="121">
        <f t="shared" si="17"/>
        <v>12</v>
      </c>
      <c r="BH15" s="121">
        <f t="shared" si="18"/>
        <v>9</v>
      </c>
      <c r="BI15" s="121">
        <f t="shared" si="19"/>
        <v>12</v>
      </c>
      <c r="BJ15" s="121">
        <f t="shared" si="20"/>
        <v>15</v>
      </c>
      <c r="BK15" s="121">
        <f t="shared" si="21"/>
        <v>17</v>
      </c>
      <c r="BL15" s="102">
        <f t="shared" si="31"/>
        <v>146</v>
      </c>
      <c r="BM15" s="101">
        <f t="shared" si="32"/>
        <v>9</v>
      </c>
      <c r="BN15" s="101">
        <f t="shared" si="33"/>
        <v>18</v>
      </c>
      <c r="BO15" s="103">
        <f t="shared" si="34"/>
        <v>119</v>
      </c>
      <c r="BQ15" s="168">
        <f t="shared" si="22"/>
        <v>33</v>
      </c>
      <c r="BR15" s="169">
        <f t="shared" si="23"/>
        <v>8</v>
      </c>
    </row>
    <row r="16" spans="1:70" ht="14.25">
      <c r="A16" s="104">
        <v>12</v>
      </c>
      <c r="B16" s="123" t="s">
        <v>388</v>
      </c>
      <c r="C16" s="123" t="s">
        <v>324</v>
      </c>
      <c r="D16" s="170"/>
      <c r="E16" s="105">
        <f t="shared" si="24"/>
        <v>1340.3799999999999</v>
      </c>
      <c r="F16" s="106">
        <f t="shared" si="25"/>
        <v>57.379999999999981</v>
      </c>
      <c r="G16" s="357">
        <v>1283</v>
      </c>
      <c r="H16" s="108"/>
      <c r="I16" s="109">
        <f t="shared" si="26"/>
        <v>11.909090909090992</v>
      </c>
      <c r="J16" s="128">
        <f t="shared" si="27"/>
        <v>2</v>
      </c>
      <c r="K16" s="129">
        <v>17</v>
      </c>
      <c r="L16" s="110">
        <v>11</v>
      </c>
      <c r="M16" s="111">
        <f t="shared" si="28"/>
        <v>1271.090909090909</v>
      </c>
      <c r="N16" s="109">
        <f t="shared" si="29"/>
        <v>142</v>
      </c>
      <c r="O16" s="112">
        <f t="shared" si="30"/>
        <v>114</v>
      </c>
      <c r="P16" s="113">
        <v>32</v>
      </c>
      <c r="Q16" s="114">
        <v>2</v>
      </c>
      <c r="R16" s="115">
        <v>30</v>
      </c>
      <c r="S16" s="116">
        <v>2</v>
      </c>
      <c r="T16" s="117">
        <v>3</v>
      </c>
      <c r="U16" s="118">
        <v>1</v>
      </c>
      <c r="V16" s="115">
        <v>8</v>
      </c>
      <c r="W16" s="118">
        <v>1</v>
      </c>
      <c r="X16" s="117">
        <v>6</v>
      </c>
      <c r="Y16" s="118">
        <v>1</v>
      </c>
      <c r="Z16" s="117">
        <v>4</v>
      </c>
      <c r="AA16" s="118">
        <v>2</v>
      </c>
      <c r="AB16" s="117">
        <v>17</v>
      </c>
      <c r="AC16" s="116">
        <v>2</v>
      </c>
      <c r="AD16" s="113">
        <v>19</v>
      </c>
      <c r="AE16" s="114">
        <v>1</v>
      </c>
      <c r="AF16" s="119">
        <v>9</v>
      </c>
      <c r="AG16" s="116">
        <v>1</v>
      </c>
      <c r="AH16" s="115">
        <v>2</v>
      </c>
      <c r="AI16" s="118">
        <v>2</v>
      </c>
      <c r="AJ16" s="115">
        <v>11</v>
      </c>
      <c r="AK16" s="118">
        <v>2</v>
      </c>
      <c r="AL16" s="95"/>
      <c r="AM16" s="132"/>
      <c r="AN16" s="95"/>
      <c r="AO16" s="120">
        <f t="shared" si="0"/>
        <v>1015</v>
      </c>
      <c r="AP16" s="101">
        <f t="shared" si="1"/>
        <v>1040</v>
      </c>
      <c r="AQ16" s="121">
        <f t="shared" si="2"/>
        <v>1417</v>
      </c>
      <c r="AR16" s="101">
        <f t="shared" si="3"/>
        <v>1324</v>
      </c>
      <c r="AS16" s="121">
        <f t="shared" si="4"/>
        <v>1341</v>
      </c>
      <c r="AT16" s="121">
        <f t="shared" si="5"/>
        <v>1363</v>
      </c>
      <c r="AU16" s="121">
        <f t="shared" si="6"/>
        <v>1227</v>
      </c>
      <c r="AV16" s="121">
        <f t="shared" si="7"/>
        <v>1218</v>
      </c>
      <c r="AW16" s="101">
        <f t="shared" si="8"/>
        <v>1319</v>
      </c>
      <c r="AX16" s="121">
        <f t="shared" si="9"/>
        <v>1426</v>
      </c>
      <c r="AY16" s="121">
        <f t="shared" si="10"/>
        <v>1292</v>
      </c>
      <c r="AZ16" s="59"/>
      <c r="BA16" s="122">
        <f t="shared" si="11"/>
        <v>10</v>
      </c>
      <c r="BB16" s="121">
        <f t="shared" si="12"/>
        <v>10</v>
      </c>
      <c r="BC16" s="121">
        <f t="shared" si="13"/>
        <v>12</v>
      </c>
      <c r="BD16" s="101">
        <f t="shared" si="14"/>
        <v>14</v>
      </c>
      <c r="BE16" s="121">
        <f t="shared" si="15"/>
        <v>15</v>
      </c>
      <c r="BF16" s="121">
        <f t="shared" si="16"/>
        <v>12</v>
      </c>
      <c r="BG16" s="121">
        <f t="shared" si="17"/>
        <v>10</v>
      </c>
      <c r="BH16" s="121">
        <f t="shared" si="18"/>
        <v>13</v>
      </c>
      <c r="BI16" s="121">
        <f t="shared" si="19"/>
        <v>18</v>
      </c>
      <c r="BJ16" s="121">
        <f t="shared" si="20"/>
        <v>15</v>
      </c>
      <c r="BK16" s="121">
        <f t="shared" si="21"/>
        <v>13</v>
      </c>
      <c r="BL16" s="102">
        <f t="shared" si="31"/>
        <v>142</v>
      </c>
      <c r="BM16" s="101">
        <f t="shared" si="32"/>
        <v>10</v>
      </c>
      <c r="BN16" s="101">
        <f t="shared" si="33"/>
        <v>18</v>
      </c>
      <c r="BO16" s="103">
        <f t="shared" si="34"/>
        <v>114</v>
      </c>
      <c r="BQ16" s="168">
        <f t="shared" si="22"/>
        <v>39</v>
      </c>
      <c r="BR16" s="169">
        <f t="shared" si="23"/>
        <v>2</v>
      </c>
    </row>
    <row r="17" spans="1:70" ht="14.25">
      <c r="A17" s="104">
        <v>13</v>
      </c>
      <c r="B17" s="123" t="s">
        <v>39</v>
      </c>
      <c r="C17" s="123" t="s">
        <v>180</v>
      </c>
      <c r="D17" s="107"/>
      <c r="E17" s="105">
        <f t="shared" si="24"/>
        <v>1280.6400000000001</v>
      </c>
      <c r="F17" s="106">
        <f t="shared" si="25"/>
        <v>-1.3600000000000101</v>
      </c>
      <c r="G17" s="357">
        <v>1282</v>
      </c>
      <c r="H17" s="108"/>
      <c r="I17" s="109">
        <f t="shared" si="26"/>
        <v>51.63636363636374</v>
      </c>
      <c r="J17" s="128">
        <f t="shared" si="27"/>
        <v>13</v>
      </c>
      <c r="K17" s="129">
        <v>12</v>
      </c>
      <c r="L17" s="110">
        <v>11</v>
      </c>
      <c r="M17" s="111">
        <f t="shared" si="28"/>
        <v>1230.3636363636363</v>
      </c>
      <c r="N17" s="109">
        <f t="shared" si="29"/>
        <v>140</v>
      </c>
      <c r="O17" s="112">
        <f t="shared" si="30"/>
        <v>113</v>
      </c>
      <c r="P17" s="113">
        <v>33</v>
      </c>
      <c r="Q17" s="114">
        <v>2</v>
      </c>
      <c r="R17" s="115">
        <v>2</v>
      </c>
      <c r="S17" s="116">
        <v>2</v>
      </c>
      <c r="T17" s="117">
        <v>9</v>
      </c>
      <c r="U17" s="118">
        <v>0</v>
      </c>
      <c r="V17" s="115">
        <v>7</v>
      </c>
      <c r="W17" s="118">
        <v>2</v>
      </c>
      <c r="X17" s="117">
        <v>4</v>
      </c>
      <c r="Y17" s="118">
        <v>1</v>
      </c>
      <c r="Z17" s="117">
        <v>6</v>
      </c>
      <c r="AA17" s="118">
        <v>0</v>
      </c>
      <c r="AB17" s="117">
        <v>27</v>
      </c>
      <c r="AC17" s="116">
        <v>1</v>
      </c>
      <c r="AD17" s="113">
        <v>17</v>
      </c>
      <c r="AE17" s="114">
        <v>2</v>
      </c>
      <c r="AF17" s="119">
        <v>19</v>
      </c>
      <c r="AG17" s="116">
        <v>0</v>
      </c>
      <c r="AH17" s="115">
        <v>38</v>
      </c>
      <c r="AI17" s="118">
        <v>2</v>
      </c>
      <c r="AJ17" s="115">
        <v>20</v>
      </c>
      <c r="AK17" s="118">
        <v>0</v>
      </c>
      <c r="AL17" s="95"/>
      <c r="AM17" s="132"/>
      <c r="AN17" s="95"/>
      <c r="AO17" s="120">
        <f t="shared" si="0"/>
        <v>1000</v>
      </c>
      <c r="AP17" s="101">
        <f t="shared" si="1"/>
        <v>1426</v>
      </c>
      <c r="AQ17" s="121">
        <f t="shared" si="2"/>
        <v>1319</v>
      </c>
      <c r="AR17" s="101">
        <f t="shared" si="3"/>
        <v>1334</v>
      </c>
      <c r="AS17" s="121">
        <f t="shared" si="4"/>
        <v>1363</v>
      </c>
      <c r="AT17" s="121">
        <f t="shared" si="5"/>
        <v>1341</v>
      </c>
      <c r="AU17" s="121">
        <f t="shared" si="6"/>
        <v>1096</v>
      </c>
      <c r="AV17" s="121">
        <f t="shared" si="7"/>
        <v>1227</v>
      </c>
      <c r="AW17" s="101">
        <f t="shared" si="8"/>
        <v>1218</v>
      </c>
      <c r="AX17" s="121">
        <f t="shared" si="9"/>
        <v>1000</v>
      </c>
      <c r="AY17" s="121">
        <f t="shared" si="10"/>
        <v>1210</v>
      </c>
      <c r="AZ17" s="59"/>
      <c r="BA17" s="122">
        <f t="shared" si="11"/>
        <v>9</v>
      </c>
      <c r="BB17" s="121">
        <f t="shared" si="12"/>
        <v>15</v>
      </c>
      <c r="BC17" s="121">
        <f t="shared" si="13"/>
        <v>18</v>
      </c>
      <c r="BD17" s="101">
        <f t="shared" si="14"/>
        <v>11</v>
      </c>
      <c r="BE17" s="121">
        <f t="shared" si="15"/>
        <v>12</v>
      </c>
      <c r="BF17" s="121">
        <f t="shared" si="16"/>
        <v>15</v>
      </c>
      <c r="BG17" s="121">
        <f t="shared" si="17"/>
        <v>14</v>
      </c>
      <c r="BH17" s="121">
        <f t="shared" si="18"/>
        <v>10</v>
      </c>
      <c r="BI17" s="121">
        <f t="shared" si="19"/>
        <v>13</v>
      </c>
      <c r="BJ17" s="121">
        <f t="shared" si="20"/>
        <v>9</v>
      </c>
      <c r="BK17" s="121">
        <f t="shared" si="21"/>
        <v>14</v>
      </c>
      <c r="BL17" s="102">
        <f t="shared" si="31"/>
        <v>140</v>
      </c>
      <c r="BM17" s="101">
        <f t="shared" si="32"/>
        <v>9</v>
      </c>
      <c r="BN17" s="101">
        <f t="shared" si="33"/>
        <v>18</v>
      </c>
      <c r="BO17" s="103">
        <f t="shared" si="34"/>
        <v>113</v>
      </c>
      <c r="BQ17" s="168">
        <f t="shared" si="22"/>
        <v>28</v>
      </c>
      <c r="BR17" s="169">
        <f t="shared" si="23"/>
        <v>13</v>
      </c>
    </row>
    <row r="18" spans="1:70" ht="14.25">
      <c r="A18" s="104">
        <v>14</v>
      </c>
      <c r="B18" s="123" t="s">
        <v>389</v>
      </c>
      <c r="C18" s="123" t="s">
        <v>152</v>
      </c>
      <c r="D18" s="107"/>
      <c r="E18" s="105">
        <f t="shared" si="24"/>
        <v>1286.3800000000001</v>
      </c>
      <c r="F18" s="106">
        <f t="shared" si="25"/>
        <v>5.3800000000000026</v>
      </c>
      <c r="G18" s="357">
        <v>1281</v>
      </c>
      <c r="H18" s="108"/>
      <c r="I18" s="109">
        <f t="shared" si="26"/>
        <v>66.454545454545496</v>
      </c>
      <c r="J18" s="128">
        <f t="shared" si="27"/>
        <v>11</v>
      </c>
      <c r="K18" s="129">
        <v>13</v>
      </c>
      <c r="L18" s="110">
        <v>11</v>
      </c>
      <c r="M18" s="111">
        <f t="shared" si="28"/>
        <v>1214.5454545454545</v>
      </c>
      <c r="N18" s="109">
        <f t="shared" si="29"/>
        <v>117</v>
      </c>
      <c r="O18" s="112">
        <f t="shared" si="30"/>
        <v>98</v>
      </c>
      <c r="P18" s="113">
        <v>34</v>
      </c>
      <c r="Q18" s="114">
        <v>2</v>
      </c>
      <c r="R18" s="115">
        <v>3</v>
      </c>
      <c r="S18" s="116">
        <v>0</v>
      </c>
      <c r="T18" s="117">
        <v>30</v>
      </c>
      <c r="U18" s="118">
        <v>0</v>
      </c>
      <c r="V18" s="115">
        <v>38</v>
      </c>
      <c r="W18" s="118">
        <v>2</v>
      </c>
      <c r="X18" s="117">
        <v>5</v>
      </c>
      <c r="Y18" s="118">
        <v>1</v>
      </c>
      <c r="Z18" s="117">
        <v>10</v>
      </c>
      <c r="AA18" s="118">
        <v>0</v>
      </c>
      <c r="AB18" s="117">
        <v>7</v>
      </c>
      <c r="AC18" s="116">
        <v>2</v>
      </c>
      <c r="AD18" s="113">
        <v>36</v>
      </c>
      <c r="AE18" s="114">
        <v>2</v>
      </c>
      <c r="AF18" s="119">
        <v>1</v>
      </c>
      <c r="AG18" s="116">
        <v>2</v>
      </c>
      <c r="AH18" s="115">
        <v>8</v>
      </c>
      <c r="AI18" s="118">
        <v>0</v>
      </c>
      <c r="AJ18" s="115">
        <v>26</v>
      </c>
      <c r="AK18" s="118">
        <v>2</v>
      </c>
      <c r="AL18" s="95"/>
      <c r="AM18" s="132"/>
      <c r="AN18" s="95"/>
      <c r="AO18" s="120">
        <f t="shared" si="0"/>
        <v>1000</v>
      </c>
      <c r="AP18" s="101">
        <f t="shared" si="1"/>
        <v>1417</v>
      </c>
      <c r="AQ18" s="121">
        <f t="shared" si="2"/>
        <v>1040</v>
      </c>
      <c r="AR18" s="101">
        <f t="shared" si="3"/>
        <v>1000</v>
      </c>
      <c r="AS18" s="121">
        <f t="shared" si="4"/>
        <v>1355</v>
      </c>
      <c r="AT18" s="121">
        <f t="shared" si="5"/>
        <v>1295</v>
      </c>
      <c r="AU18" s="121">
        <f t="shared" si="6"/>
        <v>1334</v>
      </c>
      <c r="AV18" s="121">
        <f t="shared" si="7"/>
        <v>1000</v>
      </c>
      <c r="AW18" s="101">
        <f t="shared" si="8"/>
        <v>1481</v>
      </c>
      <c r="AX18" s="121">
        <f t="shared" si="9"/>
        <v>1324</v>
      </c>
      <c r="AY18" s="121">
        <f t="shared" si="10"/>
        <v>1114</v>
      </c>
      <c r="AZ18" s="59"/>
      <c r="BA18" s="122">
        <f t="shared" si="11"/>
        <v>5</v>
      </c>
      <c r="BB18" s="121">
        <f t="shared" si="12"/>
        <v>12</v>
      </c>
      <c r="BC18" s="121">
        <f t="shared" si="13"/>
        <v>10</v>
      </c>
      <c r="BD18" s="101">
        <f t="shared" si="14"/>
        <v>9</v>
      </c>
      <c r="BE18" s="121">
        <f t="shared" si="15"/>
        <v>12</v>
      </c>
      <c r="BF18" s="121">
        <f t="shared" si="16"/>
        <v>12</v>
      </c>
      <c r="BG18" s="121">
        <f t="shared" si="17"/>
        <v>11</v>
      </c>
      <c r="BH18" s="121">
        <f t="shared" si="18"/>
        <v>8</v>
      </c>
      <c r="BI18" s="121">
        <f t="shared" si="19"/>
        <v>13</v>
      </c>
      <c r="BJ18" s="121">
        <f t="shared" si="20"/>
        <v>14</v>
      </c>
      <c r="BK18" s="121">
        <f t="shared" si="21"/>
        <v>11</v>
      </c>
      <c r="BL18" s="102">
        <f t="shared" si="31"/>
        <v>117</v>
      </c>
      <c r="BM18" s="101">
        <f t="shared" si="32"/>
        <v>5</v>
      </c>
      <c r="BN18" s="101">
        <f t="shared" si="33"/>
        <v>14</v>
      </c>
      <c r="BO18" s="103">
        <f t="shared" si="34"/>
        <v>98</v>
      </c>
      <c r="BQ18" s="168">
        <f t="shared" si="22"/>
        <v>30</v>
      </c>
      <c r="BR18" s="169">
        <f t="shared" si="23"/>
        <v>11</v>
      </c>
    </row>
    <row r="19" spans="1:70" ht="14.25">
      <c r="A19" s="104">
        <v>15</v>
      </c>
      <c r="B19" s="123" t="s">
        <v>390</v>
      </c>
      <c r="C19" s="123" t="s">
        <v>148</v>
      </c>
      <c r="D19" s="107"/>
      <c r="E19" s="105">
        <f t="shared" si="24"/>
        <v>1231.48</v>
      </c>
      <c r="F19" s="106">
        <f t="shared" si="25"/>
        <v>-31.519999999999975</v>
      </c>
      <c r="G19" s="357">
        <v>1263</v>
      </c>
      <c r="H19" s="108"/>
      <c r="I19" s="109">
        <f t="shared" si="26"/>
        <v>52.36363636363626</v>
      </c>
      <c r="J19" s="128">
        <f t="shared" si="27"/>
        <v>30</v>
      </c>
      <c r="K19" s="129">
        <v>9</v>
      </c>
      <c r="L19" s="110">
        <v>11</v>
      </c>
      <c r="M19" s="111">
        <f t="shared" si="28"/>
        <v>1210.6363636363637</v>
      </c>
      <c r="N19" s="109">
        <f t="shared" si="29"/>
        <v>120</v>
      </c>
      <c r="O19" s="112">
        <f t="shared" si="30"/>
        <v>100</v>
      </c>
      <c r="P19" s="113">
        <v>35</v>
      </c>
      <c r="Q19" s="114">
        <v>2</v>
      </c>
      <c r="R19" s="115">
        <v>4</v>
      </c>
      <c r="S19" s="116">
        <v>1</v>
      </c>
      <c r="T19" s="117">
        <v>1</v>
      </c>
      <c r="U19" s="118">
        <v>0</v>
      </c>
      <c r="V19" s="115">
        <v>26</v>
      </c>
      <c r="W19" s="118">
        <v>0</v>
      </c>
      <c r="X19" s="117">
        <v>10</v>
      </c>
      <c r="Y19" s="118">
        <v>1</v>
      </c>
      <c r="Z19" s="117">
        <v>28</v>
      </c>
      <c r="AA19" s="118">
        <v>2</v>
      </c>
      <c r="AB19" s="117">
        <v>21</v>
      </c>
      <c r="AC19" s="116">
        <v>2</v>
      </c>
      <c r="AD19" s="113">
        <v>11</v>
      </c>
      <c r="AE19" s="114">
        <v>0</v>
      </c>
      <c r="AF19" s="119">
        <v>17</v>
      </c>
      <c r="AG19" s="116">
        <v>1</v>
      </c>
      <c r="AH19" s="115">
        <v>25</v>
      </c>
      <c r="AI19" s="118">
        <v>0</v>
      </c>
      <c r="AJ19" s="115">
        <v>40</v>
      </c>
      <c r="AK19" s="118">
        <v>0</v>
      </c>
      <c r="AL19" s="95"/>
      <c r="AM19" s="132"/>
      <c r="AN19" s="95"/>
      <c r="AO19" s="120">
        <f t="shared" si="0"/>
        <v>1000</v>
      </c>
      <c r="AP19" s="101">
        <f t="shared" si="1"/>
        <v>1363</v>
      </c>
      <c r="AQ19" s="121">
        <f t="shared" si="2"/>
        <v>1481</v>
      </c>
      <c r="AR19" s="101">
        <f t="shared" si="3"/>
        <v>1114</v>
      </c>
      <c r="AS19" s="121">
        <f t="shared" si="4"/>
        <v>1295</v>
      </c>
      <c r="AT19" s="121">
        <f t="shared" si="5"/>
        <v>1082</v>
      </c>
      <c r="AU19" s="121">
        <f t="shared" si="6"/>
        <v>1153</v>
      </c>
      <c r="AV19" s="121">
        <f t="shared" si="7"/>
        <v>1292</v>
      </c>
      <c r="AW19" s="101">
        <f t="shared" si="8"/>
        <v>1227</v>
      </c>
      <c r="AX19" s="121">
        <f t="shared" si="9"/>
        <v>1122</v>
      </c>
      <c r="AY19" s="121">
        <f t="shared" si="10"/>
        <v>1188</v>
      </c>
      <c r="AZ19" s="59"/>
      <c r="BA19" s="122">
        <f t="shared" si="11"/>
        <v>9</v>
      </c>
      <c r="BB19" s="121">
        <f t="shared" si="12"/>
        <v>12</v>
      </c>
      <c r="BC19" s="121">
        <f t="shared" si="13"/>
        <v>13</v>
      </c>
      <c r="BD19" s="101">
        <f t="shared" si="14"/>
        <v>11</v>
      </c>
      <c r="BE19" s="121">
        <f t="shared" si="15"/>
        <v>12</v>
      </c>
      <c r="BF19" s="121">
        <f t="shared" si="16"/>
        <v>7</v>
      </c>
      <c r="BG19" s="121">
        <f t="shared" si="17"/>
        <v>10</v>
      </c>
      <c r="BH19" s="121">
        <f t="shared" si="18"/>
        <v>13</v>
      </c>
      <c r="BI19" s="121">
        <f t="shared" si="19"/>
        <v>10</v>
      </c>
      <c r="BJ19" s="121">
        <f t="shared" si="20"/>
        <v>12</v>
      </c>
      <c r="BK19" s="121">
        <f t="shared" si="21"/>
        <v>11</v>
      </c>
      <c r="BL19" s="102">
        <f t="shared" si="31"/>
        <v>120</v>
      </c>
      <c r="BM19" s="101">
        <f t="shared" si="32"/>
        <v>7</v>
      </c>
      <c r="BN19" s="101">
        <f t="shared" si="33"/>
        <v>13</v>
      </c>
      <c r="BO19" s="103">
        <f t="shared" si="34"/>
        <v>100</v>
      </c>
      <c r="BQ19" s="168">
        <f t="shared" si="22"/>
        <v>11</v>
      </c>
      <c r="BR19" s="169">
        <f t="shared" si="23"/>
        <v>30</v>
      </c>
    </row>
    <row r="20" spans="1:70" ht="14.25">
      <c r="A20" s="104">
        <v>16</v>
      </c>
      <c r="B20" s="123" t="s">
        <v>391</v>
      </c>
      <c r="C20" s="123" t="s">
        <v>392</v>
      </c>
      <c r="D20" s="107"/>
      <c r="E20" s="105">
        <f t="shared" si="24"/>
        <v>1246.08</v>
      </c>
      <c r="F20" s="106">
        <f t="shared" si="25"/>
        <v>3.0799999999999983</v>
      </c>
      <c r="G20" s="357">
        <v>1243</v>
      </c>
      <c r="H20" s="108"/>
      <c r="I20" s="109">
        <f t="shared" si="26"/>
        <v>-14</v>
      </c>
      <c r="J20" s="128">
        <f t="shared" si="27"/>
        <v>18</v>
      </c>
      <c r="K20" s="129">
        <v>11</v>
      </c>
      <c r="L20" s="110">
        <v>11</v>
      </c>
      <c r="M20" s="111">
        <f t="shared" si="28"/>
        <v>1257</v>
      </c>
      <c r="N20" s="109">
        <f t="shared" si="29"/>
        <v>138</v>
      </c>
      <c r="O20" s="112">
        <f t="shared" si="30"/>
        <v>115</v>
      </c>
      <c r="P20" s="113">
        <v>36</v>
      </c>
      <c r="Q20" s="114">
        <v>2</v>
      </c>
      <c r="R20" s="115">
        <v>6</v>
      </c>
      <c r="S20" s="116">
        <v>2</v>
      </c>
      <c r="T20" s="117">
        <v>11</v>
      </c>
      <c r="U20" s="118">
        <v>1</v>
      </c>
      <c r="V20" s="115">
        <v>3</v>
      </c>
      <c r="W20" s="118">
        <v>1</v>
      </c>
      <c r="X20" s="117">
        <v>19</v>
      </c>
      <c r="Y20" s="118">
        <v>0</v>
      </c>
      <c r="Z20" s="117">
        <v>26</v>
      </c>
      <c r="AA20" s="118">
        <v>2</v>
      </c>
      <c r="AB20" s="117">
        <v>8</v>
      </c>
      <c r="AC20" s="116">
        <v>1</v>
      </c>
      <c r="AD20" s="113">
        <v>20</v>
      </c>
      <c r="AE20" s="114">
        <v>0</v>
      </c>
      <c r="AF20" s="119">
        <v>27</v>
      </c>
      <c r="AG20" s="116">
        <v>0</v>
      </c>
      <c r="AH20" s="115">
        <v>7</v>
      </c>
      <c r="AI20" s="118">
        <v>2</v>
      </c>
      <c r="AJ20" s="115">
        <v>1</v>
      </c>
      <c r="AK20" s="118">
        <v>0</v>
      </c>
      <c r="AL20" s="95"/>
      <c r="AM20" s="132"/>
      <c r="AN20" s="95"/>
      <c r="AO20" s="120">
        <f t="shared" si="0"/>
        <v>1000</v>
      </c>
      <c r="AP20" s="101">
        <f t="shared" si="1"/>
        <v>1341</v>
      </c>
      <c r="AQ20" s="121">
        <f t="shared" si="2"/>
        <v>1292</v>
      </c>
      <c r="AR20" s="101">
        <f t="shared" si="3"/>
        <v>1417</v>
      </c>
      <c r="AS20" s="121">
        <f t="shared" si="4"/>
        <v>1218</v>
      </c>
      <c r="AT20" s="121">
        <f t="shared" si="5"/>
        <v>1114</v>
      </c>
      <c r="AU20" s="121">
        <f t="shared" si="6"/>
        <v>1324</v>
      </c>
      <c r="AV20" s="121">
        <f t="shared" si="7"/>
        <v>1210</v>
      </c>
      <c r="AW20" s="101">
        <f t="shared" si="8"/>
        <v>1096</v>
      </c>
      <c r="AX20" s="121">
        <f t="shared" si="9"/>
        <v>1334</v>
      </c>
      <c r="AY20" s="121">
        <f t="shared" si="10"/>
        <v>1481</v>
      </c>
      <c r="AZ20" s="59"/>
      <c r="BA20" s="122">
        <f t="shared" si="11"/>
        <v>8</v>
      </c>
      <c r="BB20" s="121">
        <f t="shared" si="12"/>
        <v>15</v>
      </c>
      <c r="BC20" s="121">
        <f t="shared" si="13"/>
        <v>13</v>
      </c>
      <c r="BD20" s="101">
        <f t="shared" si="14"/>
        <v>12</v>
      </c>
      <c r="BE20" s="121">
        <f t="shared" si="15"/>
        <v>13</v>
      </c>
      <c r="BF20" s="121">
        <f t="shared" si="16"/>
        <v>11</v>
      </c>
      <c r="BG20" s="121">
        <f t="shared" si="17"/>
        <v>14</v>
      </c>
      <c r="BH20" s="121">
        <f t="shared" si="18"/>
        <v>14</v>
      </c>
      <c r="BI20" s="121">
        <f t="shared" si="19"/>
        <v>14</v>
      </c>
      <c r="BJ20" s="121">
        <f t="shared" si="20"/>
        <v>11</v>
      </c>
      <c r="BK20" s="121">
        <f t="shared" si="21"/>
        <v>13</v>
      </c>
      <c r="BL20" s="102">
        <f t="shared" si="31"/>
        <v>138</v>
      </c>
      <c r="BM20" s="101">
        <f t="shared" si="32"/>
        <v>8</v>
      </c>
      <c r="BN20" s="101">
        <f t="shared" si="33"/>
        <v>15</v>
      </c>
      <c r="BO20" s="103">
        <f t="shared" si="34"/>
        <v>115</v>
      </c>
      <c r="BQ20" s="168">
        <f t="shared" si="22"/>
        <v>23</v>
      </c>
      <c r="BR20" s="169">
        <f t="shared" si="23"/>
        <v>18</v>
      </c>
    </row>
    <row r="21" spans="1:70" ht="14.25">
      <c r="A21" s="104">
        <v>17</v>
      </c>
      <c r="B21" s="123" t="s">
        <v>393</v>
      </c>
      <c r="C21" s="123" t="s">
        <v>212</v>
      </c>
      <c r="D21" s="107"/>
      <c r="E21" s="105">
        <f t="shared" si="24"/>
        <v>1214.58</v>
      </c>
      <c r="F21" s="106">
        <f t="shared" si="25"/>
        <v>-12.420000000000009</v>
      </c>
      <c r="G21" s="358">
        <v>1227</v>
      </c>
      <c r="H21" s="108"/>
      <c r="I21" s="109">
        <f t="shared" si="26"/>
        <v>11</v>
      </c>
      <c r="J21" s="128">
        <f t="shared" si="27"/>
        <v>24</v>
      </c>
      <c r="K21" s="129">
        <v>10</v>
      </c>
      <c r="L21" s="110">
        <v>11</v>
      </c>
      <c r="M21" s="111">
        <f t="shared" si="28"/>
        <v>1216</v>
      </c>
      <c r="N21" s="109">
        <f t="shared" si="29"/>
        <v>122</v>
      </c>
      <c r="O21" s="112">
        <f t="shared" si="30"/>
        <v>101</v>
      </c>
      <c r="P21" s="113">
        <v>37</v>
      </c>
      <c r="Q21" s="114">
        <v>2</v>
      </c>
      <c r="R21" s="115">
        <v>8</v>
      </c>
      <c r="S21" s="116">
        <v>1</v>
      </c>
      <c r="T21" s="117">
        <v>4</v>
      </c>
      <c r="U21" s="118">
        <v>0</v>
      </c>
      <c r="V21" s="115">
        <v>33</v>
      </c>
      <c r="W21" s="118">
        <v>2</v>
      </c>
      <c r="X21" s="117">
        <v>26</v>
      </c>
      <c r="Y21" s="118">
        <v>1</v>
      </c>
      <c r="Z21" s="117">
        <v>23</v>
      </c>
      <c r="AA21" s="118">
        <v>2</v>
      </c>
      <c r="AB21" s="117">
        <v>12</v>
      </c>
      <c r="AC21" s="116">
        <v>0</v>
      </c>
      <c r="AD21" s="113">
        <v>13</v>
      </c>
      <c r="AE21" s="114">
        <v>0</v>
      </c>
      <c r="AF21" s="119">
        <v>15</v>
      </c>
      <c r="AG21" s="116">
        <v>1</v>
      </c>
      <c r="AH21" s="115">
        <v>1</v>
      </c>
      <c r="AI21" s="118">
        <v>0</v>
      </c>
      <c r="AJ21" s="115">
        <v>24</v>
      </c>
      <c r="AK21" s="118">
        <v>1</v>
      </c>
      <c r="AL21" s="95"/>
      <c r="AM21" s="132"/>
      <c r="AN21" s="95"/>
      <c r="AO21" s="120">
        <f t="shared" si="0"/>
        <v>1000</v>
      </c>
      <c r="AP21" s="101">
        <f t="shared" si="1"/>
        <v>1324</v>
      </c>
      <c r="AQ21" s="121">
        <f t="shared" si="2"/>
        <v>1363</v>
      </c>
      <c r="AR21" s="101">
        <f t="shared" si="3"/>
        <v>1000</v>
      </c>
      <c r="AS21" s="121">
        <f t="shared" si="4"/>
        <v>1114</v>
      </c>
      <c r="AT21" s="121">
        <f t="shared" si="5"/>
        <v>1137</v>
      </c>
      <c r="AU21" s="121">
        <f t="shared" si="6"/>
        <v>1283</v>
      </c>
      <c r="AV21" s="121">
        <f t="shared" si="7"/>
        <v>1282</v>
      </c>
      <c r="AW21" s="101">
        <f t="shared" si="8"/>
        <v>1263</v>
      </c>
      <c r="AX21" s="121">
        <f t="shared" si="9"/>
        <v>1481</v>
      </c>
      <c r="AY21" s="121">
        <f t="shared" si="10"/>
        <v>1129</v>
      </c>
      <c r="AZ21" s="59"/>
      <c r="BA21" s="122">
        <f t="shared" si="11"/>
        <v>4</v>
      </c>
      <c r="BB21" s="121">
        <f t="shared" si="12"/>
        <v>14</v>
      </c>
      <c r="BC21" s="121">
        <f t="shared" si="13"/>
        <v>12</v>
      </c>
      <c r="BD21" s="101">
        <f t="shared" si="14"/>
        <v>9</v>
      </c>
      <c r="BE21" s="121">
        <f t="shared" si="15"/>
        <v>11</v>
      </c>
      <c r="BF21" s="121">
        <f t="shared" si="16"/>
        <v>11</v>
      </c>
      <c r="BG21" s="121">
        <f t="shared" si="17"/>
        <v>17</v>
      </c>
      <c r="BH21" s="121">
        <f t="shared" si="18"/>
        <v>12</v>
      </c>
      <c r="BI21" s="121">
        <f t="shared" si="19"/>
        <v>9</v>
      </c>
      <c r="BJ21" s="121">
        <f t="shared" si="20"/>
        <v>13</v>
      </c>
      <c r="BK21" s="121">
        <f t="shared" si="21"/>
        <v>10</v>
      </c>
      <c r="BL21" s="102">
        <f t="shared" si="31"/>
        <v>122</v>
      </c>
      <c r="BM21" s="101">
        <f t="shared" si="32"/>
        <v>4</v>
      </c>
      <c r="BN21" s="101">
        <f t="shared" si="33"/>
        <v>17</v>
      </c>
      <c r="BO21" s="103">
        <f t="shared" si="34"/>
        <v>101</v>
      </c>
      <c r="BQ21" s="168">
        <f t="shared" si="22"/>
        <v>17</v>
      </c>
      <c r="BR21" s="169">
        <f t="shared" si="23"/>
        <v>24</v>
      </c>
    </row>
    <row r="22" spans="1:70" ht="14.25">
      <c r="A22" s="104">
        <v>18</v>
      </c>
      <c r="B22" s="123" t="s">
        <v>394</v>
      </c>
      <c r="C22" s="123" t="s">
        <v>247</v>
      </c>
      <c r="D22" s="107"/>
      <c r="E22" s="105">
        <f t="shared" si="24"/>
        <v>1171.9000000000001</v>
      </c>
      <c r="F22" s="106">
        <f t="shared" si="25"/>
        <v>-51.09999999999998</v>
      </c>
      <c r="G22" s="357">
        <v>1223</v>
      </c>
      <c r="H22" s="108"/>
      <c r="I22" s="109">
        <f t="shared" si="26"/>
        <v>141.36363636363626</v>
      </c>
      <c r="J22" s="128">
        <f t="shared" si="27"/>
        <v>33</v>
      </c>
      <c r="K22" s="129">
        <v>9</v>
      </c>
      <c r="L22" s="110">
        <v>11</v>
      </c>
      <c r="M22" s="111">
        <f t="shared" si="28"/>
        <v>1081.6363636363637</v>
      </c>
      <c r="N22" s="109">
        <f t="shared" si="29"/>
        <v>106</v>
      </c>
      <c r="O22" s="112">
        <f t="shared" si="30"/>
        <v>88</v>
      </c>
      <c r="P22" s="113">
        <v>38</v>
      </c>
      <c r="Q22" s="114">
        <v>1</v>
      </c>
      <c r="R22" s="115">
        <v>19</v>
      </c>
      <c r="S22" s="116">
        <v>0</v>
      </c>
      <c r="T22" s="117">
        <v>27</v>
      </c>
      <c r="U22" s="118">
        <v>2</v>
      </c>
      <c r="V22" s="115">
        <v>35</v>
      </c>
      <c r="W22" s="118">
        <v>1</v>
      </c>
      <c r="X22" s="117">
        <v>23</v>
      </c>
      <c r="Y22" s="118">
        <v>0</v>
      </c>
      <c r="Z22" s="117">
        <v>21</v>
      </c>
      <c r="AA22" s="118">
        <v>0</v>
      </c>
      <c r="AB22" s="117">
        <v>29</v>
      </c>
      <c r="AC22" s="116">
        <v>2</v>
      </c>
      <c r="AD22" s="113">
        <v>40</v>
      </c>
      <c r="AE22" s="114">
        <v>0</v>
      </c>
      <c r="AF22" s="119">
        <v>31</v>
      </c>
      <c r="AG22" s="116">
        <v>0</v>
      </c>
      <c r="AH22" s="115">
        <v>34</v>
      </c>
      <c r="AI22" s="118">
        <v>1</v>
      </c>
      <c r="AJ22" s="115">
        <v>37</v>
      </c>
      <c r="AK22" s="118">
        <v>2</v>
      </c>
      <c r="AL22" s="95"/>
      <c r="AM22" s="132"/>
      <c r="AN22" s="95"/>
      <c r="AO22" s="120">
        <f t="shared" si="0"/>
        <v>1000</v>
      </c>
      <c r="AP22" s="101">
        <f t="shared" si="1"/>
        <v>1218</v>
      </c>
      <c r="AQ22" s="121">
        <f t="shared" si="2"/>
        <v>1096</v>
      </c>
      <c r="AR22" s="101">
        <f t="shared" si="3"/>
        <v>1000</v>
      </c>
      <c r="AS22" s="121">
        <f t="shared" si="4"/>
        <v>1137</v>
      </c>
      <c r="AT22" s="121">
        <f t="shared" si="5"/>
        <v>1153</v>
      </c>
      <c r="AU22" s="121">
        <f t="shared" si="6"/>
        <v>1079</v>
      </c>
      <c r="AV22" s="121">
        <f t="shared" si="7"/>
        <v>1188</v>
      </c>
      <c r="AW22" s="101">
        <f t="shared" si="8"/>
        <v>1027</v>
      </c>
      <c r="AX22" s="121">
        <f t="shared" si="9"/>
        <v>1000</v>
      </c>
      <c r="AY22" s="121">
        <f t="shared" si="10"/>
        <v>1000</v>
      </c>
      <c r="AZ22" s="59"/>
      <c r="BA22" s="122">
        <f t="shared" si="11"/>
        <v>9</v>
      </c>
      <c r="BB22" s="121">
        <f t="shared" si="12"/>
        <v>13</v>
      </c>
      <c r="BC22" s="121">
        <f t="shared" si="13"/>
        <v>14</v>
      </c>
      <c r="BD22" s="101">
        <f t="shared" si="14"/>
        <v>9</v>
      </c>
      <c r="BE22" s="121">
        <f t="shared" si="15"/>
        <v>11</v>
      </c>
      <c r="BF22" s="121">
        <f t="shared" si="16"/>
        <v>10</v>
      </c>
      <c r="BG22" s="121">
        <f t="shared" si="17"/>
        <v>10</v>
      </c>
      <c r="BH22" s="121">
        <f t="shared" si="18"/>
        <v>11</v>
      </c>
      <c r="BI22" s="121">
        <f t="shared" si="19"/>
        <v>10</v>
      </c>
      <c r="BJ22" s="121">
        <f t="shared" si="20"/>
        <v>5</v>
      </c>
      <c r="BK22" s="121">
        <f t="shared" si="21"/>
        <v>4</v>
      </c>
      <c r="BL22" s="102">
        <f t="shared" si="31"/>
        <v>106</v>
      </c>
      <c r="BM22" s="101">
        <f t="shared" si="32"/>
        <v>4</v>
      </c>
      <c r="BN22" s="101">
        <f t="shared" si="33"/>
        <v>14</v>
      </c>
      <c r="BO22" s="103">
        <f t="shared" si="34"/>
        <v>88</v>
      </c>
      <c r="BQ22" s="168">
        <f t="shared" si="22"/>
        <v>8</v>
      </c>
      <c r="BR22" s="169">
        <f t="shared" si="23"/>
        <v>33</v>
      </c>
    </row>
    <row r="23" spans="1:70" ht="14.25">
      <c r="A23" s="104">
        <v>19</v>
      </c>
      <c r="B23" s="123" t="s">
        <v>395</v>
      </c>
      <c r="C23" s="123" t="s">
        <v>169</v>
      </c>
      <c r="D23" s="107"/>
      <c r="E23" s="105">
        <f t="shared" si="24"/>
        <v>1247.6399999999999</v>
      </c>
      <c r="F23" s="106">
        <f t="shared" si="25"/>
        <v>29.639999999999986</v>
      </c>
      <c r="G23" s="357">
        <v>1218</v>
      </c>
      <c r="H23" s="108"/>
      <c r="I23" s="109">
        <f t="shared" si="26"/>
        <v>-43.818181818181756</v>
      </c>
      <c r="J23" s="128">
        <f t="shared" si="27"/>
        <v>9</v>
      </c>
      <c r="K23" s="129">
        <v>13</v>
      </c>
      <c r="L23" s="110">
        <v>11</v>
      </c>
      <c r="M23" s="111">
        <f t="shared" si="28"/>
        <v>1261.8181818181818</v>
      </c>
      <c r="N23" s="109">
        <f t="shared" si="29"/>
        <v>138</v>
      </c>
      <c r="O23" s="112">
        <f t="shared" si="30"/>
        <v>114</v>
      </c>
      <c r="P23" s="113">
        <v>39</v>
      </c>
      <c r="Q23" s="114">
        <v>1</v>
      </c>
      <c r="R23" s="115">
        <v>18</v>
      </c>
      <c r="S23" s="116">
        <v>2</v>
      </c>
      <c r="T23" s="117">
        <v>5</v>
      </c>
      <c r="U23" s="118">
        <v>2</v>
      </c>
      <c r="V23" s="115">
        <v>2</v>
      </c>
      <c r="W23" s="118">
        <v>1</v>
      </c>
      <c r="X23" s="117">
        <v>16</v>
      </c>
      <c r="Y23" s="118">
        <v>2</v>
      </c>
      <c r="Z23" s="117">
        <v>20</v>
      </c>
      <c r="AA23" s="118">
        <v>0</v>
      </c>
      <c r="AB23" s="117">
        <v>3</v>
      </c>
      <c r="AC23" s="116">
        <v>1</v>
      </c>
      <c r="AD23" s="113">
        <v>12</v>
      </c>
      <c r="AE23" s="114">
        <v>1</v>
      </c>
      <c r="AF23" s="119">
        <v>13</v>
      </c>
      <c r="AG23" s="116">
        <v>2</v>
      </c>
      <c r="AH23" s="115">
        <v>9</v>
      </c>
      <c r="AI23" s="118">
        <v>0</v>
      </c>
      <c r="AJ23" s="115">
        <v>25</v>
      </c>
      <c r="AK23" s="118">
        <v>1</v>
      </c>
      <c r="AL23" s="95"/>
      <c r="AM23" s="132"/>
      <c r="AN23" s="95"/>
      <c r="AO23" s="120">
        <f t="shared" si="0"/>
        <v>1000</v>
      </c>
      <c r="AP23" s="101">
        <f t="shared" si="1"/>
        <v>1223</v>
      </c>
      <c r="AQ23" s="121">
        <f t="shared" si="2"/>
        <v>1355</v>
      </c>
      <c r="AR23" s="101">
        <f t="shared" si="3"/>
        <v>1426</v>
      </c>
      <c r="AS23" s="121">
        <f t="shared" si="4"/>
        <v>1243</v>
      </c>
      <c r="AT23" s="121">
        <f t="shared" si="5"/>
        <v>1210</v>
      </c>
      <c r="AU23" s="121">
        <f t="shared" si="6"/>
        <v>1417</v>
      </c>
      <c r="AV23" s="121">
        <f t="shared" si="7"/>
        <v>1283</v>
      </c>
      <c r="AW23" s="101">
        <f t="shared" si="8"/>
        <v>1282</v>
      </c>
      <c r="AX23" s="121">
        <f t="shared" si="9"/>
        <v>1319</v>
      </c>
      <c r="AY23" s="121">
        <f t="shared" si="10"/>
        <v>1122</v>
      </c>
      <c r="AZ23" s="59"/>
      <c r="BA23" s="122">
        <f t="shared" si="11"/>
        <v>6</v>
      </c>
      <c r="BB23" s="121">
        <f t="shared" si="12"/>
        <v>9</v>
      </c>
      <c r="BC23" s="121">
        <f t="shared" si="13"/>
        <v>12</v>
      </c>
      <c r="BD23" s="101">
        <f t="shared" si="14"/>
        <v>15</v>
      </c>
      <c r="BE23" s="121">
        <f t="shared" si="15"/>
        <v>11</v>
      </c>
      <c r="BF23" s="121">
        <f t="shared" si="16"/>
        <v>14</v>
      </c>
      <c r="BG23" s="121">
        <f t="shared" si="17"/>
        <v>12</v>
      </c>
      <c r="BH23" s="121">
        <f t="shared" si="18"/>
        <v>17</v>
      </c>
      <c r="BI23" s="121">
        <f t="shared" si="19"/>
        <v>12</v>
      </c>
      <c r="BJ23" s="121">
        <f t="shared" si="20"/>
        <v>18</v>
      </c>
      <c r="BK23" s="121">
        <f t="shared" si="21"/>
        <v>12</v>
      </c>
      <c r="BL23" s="102">
        <f t="shared" si="31"/>
        <v>138</v>
      </c>
      <c r="BM23" s="101">
        <f t="shared" si="32"/>
        <v>6</v>
      </c>
      <c r="BN23" s="101">
        <f t="shared" si="33"/>
        <v>18</v>
      </c>
      <c r="BO23" s="103">
        <f t="shared" si="34"/>
        <v>114</v>
      </c>
      <c r="BQ23" s="168">
        <f t="shared" si="22"/>
        <v>32</v>
      </c>
      <c r="BR23" s="169">
        <f t="shared" si="23"/>
        <v>9</v>
      </c>
    </row>
    <row r="24" spans="1:70" ht="14.25">
      <c r="A24" s="104">
        <v>20</v>
      </c>
      <c r="B24" s="123" t="s">
        <v>396</v>
      </c>
      <c r="C24" s="123" t="s">
        <v>397</v>
      </c>
      <c r="D24" s="107"/>
      <c r="E24" s="105">
        <f t="shared" si="24"/>
        <v>1259.5</v>
      </c>
      <c r="F24" s="106">
        <f t="shared" si="25"/>
        <v>49.500000000000028</v>
      </c>
      <c r="G24" s="357">
        <v>1210</v>
      </c>
      <c r="H24" s="108"/>
      <c r="I24" s="109">
        <f t="shared" si="26"/>
        <v>-88.63636363636374</v>
      </c>
      <c r="J24" s="128">
        <f t="shared" si="27"/>
        <v>5</v>
      </c>
      <c r="K24" s="129">
        <v>14</v>
      </c>
      <c r="L24" s="110">
        <v>11</v>
      </c>
      <c r="M24" s="111">
        <f t="shared" si="28"/>
        <v>1298.6363636363637</v>
      </c>
      <c r="N24" s="109">
        <f t="shared" si="29"/>
        <v>142</v>
      </c>
      <c r="O24" s="112">
        <f t="shared" si="30"/>
        <v>114</v>
      </c>
      <c r="P24" s="113">
        <v>40</v>
      </c>
      <c r="Q24" s="114">
        <v>2</v>
      </c>
      <c r="R24" s="115">
        <v>9</v>
      </c>
      <c r="S24" s="116">
        <v>0</v>
      </c>
      <c r="T24" s="117">
        <v>32</v>
      </c>
      <c r="U24" s="118">
        <v>2</v>
      </c>
      <c r="V24" s="115">
        <v>5</v>
      </c>
      <c r="W24" s="118">
        <v>1</v>
      </c>
      <c r="X24" s="117">
        <v>1</v>
      </c>
      <c r="Y24" s="118">
        <v>2</v>
      </c>
      <c r="Z24" s="117">
        <v>19</v>
      </c>
      <c r="AA24" s="118">
        <v>2</v>
      </c>
      <c r="AB24" s="117">
        <v>2</v>
      </c>
      <c r="AC24" s="116">
        <v>0</v>
      </c>
      <c r="AD24" s="113">
        <v>16</v>
      </c>
      <c r="AE24" s="114">
        <v>2</v>
      </c>
      <c r="AF24" s="119">
        <v>6</v>
      </c>
      <c r="AG24" s="116">
        <v>0</v>
      </c>
      <c r="AH24" s="115">
        <v>3</v>
      </c>
      <c r="AI24" s="118">
        <v>1</v>
      </c>
      <c r="AJ24" s="115">
        <v>13</v>
      </c>
      <c r="AK24" s="118">
        <v>2</v>
      </c>
      <c r="AL24" s="95"/>
      <c r="AM24" s="132"/>
      <c r="AN24" s="95"/>
      <c r="AO24" s="120">
        <f t="shared" si="0"/>
        <v>1188</v>
      </c>
      <c r="AP24" s="101">
        <f t="shared" si="1"/>
        <v>1319</v>
      </c>
      <c r="AQ24" s="121">
        <f t="shared" si="2"/>
        <v>1015</v>
      </c>
      <c r="AR24" s="101">
        <f t="shared" si="3"/>
        <v>1355</v>
      </c>
      <c r="AS24" s="121">
        <f t="shared" si="4"/>
        <v>1481</v>
      </c>
      <c r="AT24" s="121">
        <f t="shared" si="5"/>
        <v>1218</v>
      </c>
      <c r="AU24" s="121">
        <f t="shared" si="6"/>
        <v>1426</v>
      </c>
      <c r="AV24" s="121">
        <f t="shared" si="7"/>
        <v>1243</v>
      </c>
      <c r="AW24" s="101">
        <f t="shared" si="8"/>
        <v>1341</v>
      </c>
      <c r="AX24" s="121">
        <f t="shared" si="9"/>
        <v>1417</v>
      </c>
      <c r="AY24" s="121">
        <f t="shared" si="10"/>
        <v>1282</v>
      </c>
      <c r="AZ24" s="59"/>
      <c r="BA24" s="122">
        <f t="shared" si="11"/>
        <v>11</v>
      </c>
      <c r="BB24" s="121">
        <f t="shared" si="12"/>
        <v>18</v>
      </c>
      <c r="BC24" s="121">
        <f t="shared" si="13"/>
        <v>10</v>
      </c>
      <c r="BD24" s="101">
        <f t="shared" si="14"/>
        <v>12</v>
      </c>
      <c r="BE24" s="121">
        <f t="shared" si="15"/>
        <v>13</v>
      </c>
      <c r="BF24" s="121">
        <f t="shared" si="16"/>
        <v>13</v>
      </c>
      <c r="BG24" s="121">
        <f t="shared" si="17"/>
        <v>15</v>
      </c>
      <c r="BH24" s="121">
        <f t="shared" si="18"/>
        <v>11</v>
      </c>
      <c r="BI24" s="121">
        <f t="shared" si="19"/>
        <v>15</v>
      </c>
      <c r="BJ24" s="121">
        <f t="shared" si="20"/>
        <v>12</v>
      </c>
      <c r="BK24" s="121">
        <f t="shared" si="21"/>
        <v>12</v>
      </c>
      <c r="BL24" s="102">
        <f t="shared" si="31"/>
        <v>142</v>
      </c>
      <c r="BM24" s="101">
        <f t="shared" si="32"/>
        <v>10</v>
      </c>
      <c r="BN24" s="101">
        <f t="shared" si="33"/>
        <v>18</v>
      </c>
      <c r="BO24" s="103">
        <f t="shared" si="34"/>
        <v>114</v>
      </c>
      <c r="BQ24" s="168">
        <f t="shared" si="22"/>
        <v>36</v>
      </c>
      <c r="BR24" s="169">
        <f t="shared" si="23"/>
        <v>5</v>
      </c>
    </row>
    <row r="25" spans="1:70" ht="14.25">
      <c r="A25" s="104">
        <v>21</v>
      </c>
      <c r="B25" s="123" t="s">
        <v>211</v>
      </c>
      <c r="C25" s="123" t="s">
        <v>190</v>
      </c>
      <c r="D25" s="107"/>
      <c r="E25" s="105">
        <f t="shared" si="24"/>
        <v>1140.68</v>
      </c>
      <c r="F25" s="106">
        <f t="shared" si="25"/>
        <v>-12.319999999999993</v>
      </c>
      <c r="G25" s="357">
        <v>1153</v>
      </c>
      <c r="H25" s="108"/>
      <c r="I25" s="109">
        <f t="shared" si="26"/>
        <v>10.545454545454504</v>
      </c>
      <c r="J25" s="128">
        <f t="shared" si="27"/>
        <v>29</v>
      </c>
      <c r="K25" s="129">
        <v>10</v>
      </c>
      <c r="L25" s="110">
        <v>11</v>
      </c>
      <c r="M25" s="111">
        <f t="shared" si="28"/>
        <v>1142.4545454545455</v>
      </c>
      <c r="N25" s="109">
        <f t="shared" si="29"/>
        <v>101</v>
      </c>
      <c r="O25" s="112">
        <f t="shared" si="30"/>
        <v>84</v>
      </c>
      <c r="P25" s="113">
        <v>1</v>
      </c>
      <c r="Q25" s="114">
        <v>1</v>
      </c>
      <c r="R25" s="115">
        <v>38</v>
      </c>
      <c r="S25" s="116">
        <v>0</v>
      </c>
      <c r="T25" s="117">
        <v>26</v>
      </c>
      <c r="U25" s="118">
        <v>0</v>
      </c>
      <c r="V25" s="115">
        <v>36</v>
      </c>
      <c r="W25" s="118">
        <v>1</v>
      </c>
      <c r="X25" s="117">
        <v>37</v>
      </c>
      <c r="Y25" s="118">
        <v>2</v>
      </c>
      <c r="Z25" s="117">
        <v>18</v>
      </c>
      <c r="AA25" s="118">
        <v>2</v>
      </c>
      <c r="AB25" s="117">
        <v>15</v>
      </c>
      <c r="AC25" s="116">
        <v>0</v>
      </c>
      <c r="AD25" s="113">
        <v>32</v>
      </c>
      <c r="AE25" s="114">
        <v>1</v>
      </c>
      <c r="AF25" s="119">
        <v>7</v>
      </c>
      <c r="AG25" s="116">
        <v>0</v>
      </c>
      <c r="AH25" s="115">
        <v>39</v>
      </c>
      <c r="AI25" s="118">
        <v>2</v>
      </c>
      <c r="AJ25" s="115">
        <v>23</v>
      </c>
      <c r="AK25" s="118">
        <v>1</v>
      </c>
      <c r="AL25" s="95"/>
      <c r="AM25" s="132"/>
      <c r="AN25" s="95"/>
      <c r="AO25" s="120">
        <f t="shared" si="0"/>
        <v>1481</v>
      </c>
      <c r="AP25" s="101">
        <f t="shared" si="1"/>
        <v>1000</v>
      </c>
      <c r="AQ25" s="121">
        <f t="shared" si="2"/>
        <v>1114</v>
      </c>
      <c r="AR25" s="101">
        <f t="shared" si="3"/>
        <v>1000</v>
      </c>
      <c r="AS25" s="121">
        <f t="shared" si="4"/>
        <v>1000</v>
      </c>
      <c r="AT25" s="121">
        <f t="shared" si="5"/>
        <v>1223</v>
      </c>
      <c r="AU25" s="121">
        <f t="shared" si="6"/>
        <v>1263</v>
      </c>
      <c r="AV25" s="121">
        <f t="shared" si="7"/>
        <v>1015</v>
      </c>
      <c r="AW25" s="101">
        <f t="shared" si="8"/>
        <v>1334</v>
      </c>
      <c r="AX25" s="121">
        <f t="shared" si="9"/>
        <v>1000</v>
      </c>
      <c r="AY25" s="121">
        <f t="shared" si="10"/>
        <v>1137</v>
      </c>
      <c r="AZ25" s="59"/>
      <c r="BA25" s="122">
        <f t="shared" si="11"/>
        <v>13</v>
      </c>
      <c r="BB25" s="121">
        <f t="shared" si="12"/>
        <v>9</v>
      </c>
      <c r="BC25" s="121">
        <f t="shared" si="13"/>
        <v>11</v>
      </c>
      <c r="BD25" s="101">
        <f t="shared" si="14"/>
        <v>8</v>
      </c>
      <c r="BE25" s="121">
        <f t="shared" si="15"/>
        <v>4</v>
      </c>
      <c r="BF25" s="121">
        <f t="shared" si="16"/>
        <v>9</v>
      </c>
      <c r="BG25" s="121">
        <f t="shared" si="17"/>
        <v>9</v>
      </c>
      <c r="BH25" s="121">
        <f t="shared" si="18"/>
        <v>10</v>
      </c>
      <c r="BI25" s="121">
        <f t="shared" si="19"/>
        <v>11</v>
      </c>
      <c r="BJ25" s="121">
        <f t="shared" si="20"/>
        <v>6</v>
      </c>
      <c r="BK25" s="121">
        <f t="shared" si="21"/>
        <v>11</v>
      </c>
      <c r="BL25" s="102">
        <f t="shared" si="31"/>
        <v>101</v>
      </c>
      <c r="BM25" s="101">
        <f t="shared" si="32"/>
        <v>4</v>
      </c>
      <c r="BN25" s="101">
        <f t="shared" si="33"/>
        <v>13</v>
      </c>
      <c r="BO25" s="103">
        <f t="shared" si="34"/>
        <v>84</v>
      </c>
      <c r="BQ25" s="168">
        <f t="shared" si="22"/>
        <v>12</v>
      </c>
      <c r="BR25" s="169">
        <f t="shared" si="23"/>
        <v>29</v>
      </c>
    </row>
    <row r="26" spans="1:70" ht="14.25">
      <c r="A26" s="104">
        <v>22</v>
      </c>
      <c r="B26" s="123" t="s">
        <v>398</v>
      </c>
      <c r="C26" s="123" t="s">
        <v>161</v>
      </c>
      <c r="D26" s="107"/>
      <c r="E26" s="105">
        <f t="shared" si="24"/>
        <v>1108.74</v>
      </c>
      <c r="F26" s="106">
        <f t="shared" si="25"/>
        <v>-37.260000000000026</v>
      </c>
      <c r="G26" s="357">
        <v>1146</v>
      </c>
      <c r="H26" s="108"/>
      <c r="I26" s="109">
        <f t="shared" si="26"/>
        <v>78.454545454545496</v>
      </c>
      <c r="J26" s="128">
        <f t="shared" si="27"/>
        <v>35</v>
      </c>
      <c r="K26" s="129">
        <v>9</v>
      </c>
      <c r="L26" s="110">
        <v>11</v>
      </c>
      <c r="M26" s="111">
        <f t="shared" si="28"/>
        <v>1067.5454545454545</v>
      </c>
      <c r="N26" s="109">
        <f t="shared" si="29"/>
        <v>93</v>
      </c>
      <c r="O26" s="112">
        <f t="shared" si="30"/>
        <v>74</v>
      </c>
      <c r="P26" s="113">
        <v>2</v>
      </c>
      <c r="Q26" s="114">
        <v>0</v>
      </c>
      <c r="R26" s="115">
        <v>33</v>
      </c>
      <c r="S26" s="116">
        <v>1</v>
      </c>
      <c r="T26" s="117">
        <v>35</v>
      </c>
      <c r="U26" s="118">
        <v>0</v>
      </c>
      <c r="V26" s="115">
        <v>31</v>
      </c>
      <c r="W26" s="118">
        <v>0</v>
      </c>
      <c r="X26" s="117">
        <v>29</v>
      </c>
      <c r="Y26" s="118">
        <v>2</v>
      </c>
      <c r="Z26" s="117">
        <v>24</v>
      </c>
      <c r="AA26" s="118">
        <v>0</v>
      </c>
      <c r="AB26" s="117">
        <v>34</v>
      </c>
      <c r="AC26" s="116">
        <v>1</v>
      </c>
      <c r="AD26" s="113">
        <v>37</v>
      </c>
      <c r="AE26" s="114">
        <v>0</v>
      </c>
      <c r="AF26" s="119">
        <v>39</v>
      </c>
      <c r="AG26" s="116">
        <v>2</v>
      </c>
      <c r="AH26" s="115">
        <v>28</v>
      </c>
      <c r="AI26" s="118">
        <v>1</v>
      </c>
      <c r="AJ26" s="115">
        <v>36</v>
      </c>
      <c r="AK26" s="118">
        <v>2</v>
      </c>
      <c r="AL26" s="95"/>
      <c r="AM26" s="132"/>
      <c r="AN26" s="95"/>
      <c r="AO26" s="120">
        <f t="shared" si="0"/>
        <v>1426</v>
      </c>
      <c r="AP26" s="101">
        <f t="shared" si="1"/>
        <v>1000</v>
      </c>
      <c r="AQ26" s="121">
        <f t="shared" si="2"/>
        <v>1000</v>
      </c>
      <c r="AR26" s="101">
        <f t="shared" si="3"/>
        <v>1027</v>
      </c>
      <c r="AS26" s="121">
        <f t="shared" si="4"/>
        <v>1079</v>
      </c>
      <c r="AT26" s="121">
        <f t="shared" si="5"/>
        <v>1129</v>
      </c>
      <c r="AU26" s="121">
        <f t="shared" si="6"/>
        <v>1000</v>
      </c>
      <c r="AV26" s="121">
        <f t="shared" si="7"/>
        <v>1000</v>
      </c>
      <c r="AW26" s="101">
        <f t="shared" si="8"/>
        <v>1000</v>
      </c>
      <c r="AX26" s="121">
        <f t="shared" si="9"/>
        <v>1082</v>
      </c>
      <c r="AY26" s="121">
        <f t="shared" si="10"/>
        <v>1000</v>
      </c>
      <c r="AZ26" s="59"/>
      <c r="BA26" s="122">
        <f t="shared" si="11"/>
        <v>15</v>
      </c>
      <c r="BB26" s="121">
        <f t="shared" si="12"/>
        <v>9</v>
      </c>
      <c r="BC26" s="121">
        <f t="shared" si="13"/>
        <v>9</v>
      </c>
      <c r="BD26" s="101">
        <f t="shared" si="14"/>
        <v>10</v>
      </c>
      <c r="BE26" s="121">
        <f t="shared" si="15"/>
        <v>10</v>
      </c>
      <c r="BF26" s="121">
        <f t="shared" si="16"/>
        <v>10</v>
      </c>
      <c r="BG26" s="121">
        <f t="shared" si="17"/>
        <v>5</v>
      </c>
      <c r="BH26" s="121">
        <f t="shared" si="18"/>
        <v>4</v>
      </c>
      <c r="BI26" s="121">
        <f t="shared" si="19"/>
        <v>6</v>
      </c>
      <c r="BJ26" s="121">
        <f t="shared" si="20"/>
        <v>7</v>
      </c>
      <c r="BK26" s="121">
        <f t="shared" si="21"/>
        <v>8</v>
      </c>
      <c r="BL26" s="102">
        <f t="shared" si="31"/>
        <v>93</v>
      </c>
      <c r="BM26" s="101">
        <f t="shared" si="32"/>
        <v>4</v>
      </c>
      <c r="BN26" s="101">
        <f t="shared" si="33"/>
        <v>15</v>
      </c>
      <c r="BO26" s="103">
        <f t="shared" si="34"/>
        <v>74</v>
      </c>
      <c r="BQ26" s="168">
        <f t="shared" si="22"/>
        <v>6</v>
      </c>
      <c r="BR26" s="169">
        <f t="shared" si="23"/>
        <v>35</v>
      </c>
    </row>
    <row r="27" spans="1:70" ht="14.25">
      <c r="A27" s="104">
        <v>23</v>
      </c>
      <c r="B27" s="123" t="s">
        <v>399</v>
      </c>
      <c r="C27" s="123" t="s">
        <v>149</v>
      </c>
      <c r="D27" s="107"/>
      <c r="E27" s="105">
        <f t="shared" si="24"/>
        <v>1152.94</v>
      </c>
      <c r="F27" s="106">
        <f t="shared" si="25"/>
        <v>15.940000000000012</v>
      </c>
      <c r="G27" s="357">
        <v>1137</v>
      </c>
      <c r="H27" s="108"/>
      <c r="I27" s="109">
        <f t="shared" si="26"/>
        <v>-72.454545454545496</v>
      </c>
      <c r="J27" s="128">
        <f t="shared" si="27"/>
        <v>21</v>
      </c>
      <c r="K27" s="129">
        <v>11</v>
      </c>
      <c r="L27" s="110">
        <v>11</v>
      </c>
      <c r="M27" s="111">
        <f t="shared" si="28"/>
        <v>1209.4545454545455</v>
      </c>
      <c r="N27" s="109">
        <f t="shared" si="29"/>
        <v>113</v>
      </c>
      <c r="O27" s="112">
        <f t="shared" si="30"/>
        <v>93</v>
      </c>
      <c r="P27" s="113">
        <v>3</v>
      </c>
      <c r="Q27" s="114">
        <v>0</v>
      </c>
      <c r="R27" s="115">
        <v>34</v>
      </c>
      <c r="S27" s="116">
        <v>2</v>
      </c>
      <c r="T27" s="117">
        <v>2</v>
      </c>
      <c r="U27" s="118">
        <v>0</v>
      </c>
      <c r="V27" s="115">
        <v>29</v>
      </c>
      <c r="W27" s="118">
        <v>2</v>
      </c>
      <c r="X27" s="117">
        <v>18</v>
      </c>
      <c r="Y27" s="118">
        <v>2</v>
      </c>
      <c r="Z27" s="117">
        <v>17</v>
      </c>
      <c r="AA27" s="118">
        <v>0</v>
      </c>
      <c r="AB27" s="117">
        <v>5</v>
      </c>
      <c r="AC27" s="116">
        <v>1</v>
      </c>
      <c r="AD27" s="113">
        <v>10</v>
      </c>
      <c r="AE27" s="114">
        <v>0</v>
      </c>
      <c r="AF27" s="119">
        <v>24</v>
      </c>
      <c r="AG27" s="116">
        <v>1</v>
      </c>
      <c r="AH27" s="115">
        <v>36</v>
      </c>
      <c r="AI27" s="118">
        <v>2</v>
      </c>
      <c r="AJ27" s="115">
        <v>21</v>
      </c>
      <c r="AK27" s="118">
        <v>1</v>
      </c>
      <c r="AL27" s="95"/>
      <c r="AM27" s="132"/>
      <c r="AN27" s="95"/>
      <c r="AO27" s="120">
        <f t="shared" si="0"/>
        <v>1417</v>
      </c>
      <c r="AP27" s="101">
        <f t="shared" si="1"/>
        <v>1000</v>
      </c>
      <c r="AQ27" s="121">
        <f t="shared" si="2"/>
        <v>1426</v>
      </c>
      <c r="AR27" s="101">
        <f t="shared" si="3"/>
        <v>1079</v>
      </c>
      <c r="AS27" s="121">
        <f t="shared" si="4"/>
        <v>1223</v>
      </c>
      <c r="AT27" s="121">
        <f t="shared" si="5"/>
        <v>1227</v>
      </c>
      <c r="AU27" s="121">
        <f t="shared" si="6"/>
        <v>1355</v>
      </c>
      <c r="AV27" s="121">
        <f t="shared" si="7"/>
        <v>1295</v>
      </c>
      <c r="AW27" s="101">
        <f t="shared" si="8"/>
        <v>1129</v>
      </c>
      <c r="AX27" s="121">
        <f t="shared" si="9"/>
        <v>1000</v>
      </c>
      <c r="AY27" s="121">
        <f t="shared" si="10"/>
        <v>1153</v>
      </c>
      <c r="AZ27" s="59"/>
      <c r="BA27" s="122">
        <f t="shared" si="11"/>
        <v>12</v>
      </c>
      <c r="BB27" s="121">
        <f t="shared" si="12"/>
        <v>5</v>
      </c>
      <c r="BC27" s="121">
        <f t="shared" si="13"/>
        <v>15</v>
      </c>
      <c r="BD27" s="101">
        <f t="shared" si="14"/>
        <v>10</v>
      </c>
      <c r="BE27" s="121">
        <f t="shared" si="15"/>
        <v>9</v>
      </c>
      <c r="BF27" s="121">
        <f t="shared" si="16"/>
        <v>10</v>
      </c>
      <c r="BG27" s="121">
        <f t="shared" si="17"/>
        <v>12</v>
      </c>
      <c r="BH27" s="121">
        <f t="shared" si="18"/>
        <v>12</v>
      </c>
      <c r="BI27" s="121">
        <f t="shared" si="19"/>
        <v>10</v>
      </c>
      <c r="BJ27" s="121">
        <f t="shared" si="20"/>
        <v>8</v>
      </c>
      <c r="BK27" s="121">
        <f t="shared" si="21"/>
        <v>10</v>
      </c>
      <c r="BL27" s="102">
        <f t="shared" si="31"/>
        <v>113</v>
      </c>
      <c r="BM27" s="101">
        <f t="shared" si="32"/>
        <v>5</v>
      </c>
      <c r="BN27" s="101">
        <f t="shared" si="33"/>
        <v>15</v>
      </c>
      <c r="BO27" s="103">
        <f t="shared" si="34"/>
        <v>93</v>
      </c>
      <c r="BQ27" s="168">
        <f t="shared" si="22"/>
        <v>20</v>
      </c>
      <c r="BR27" s="169">
        <f t="shared" si="23"/>
        <v>21</v>
      </c>
    </row>
    <row r="28" spans="1:70" ht="14.25">
      <c r="A28" s="104">
        <v>24</v>
      </c>
      <c r="B28" s="123" t="s">
        <v>214</v>
      </c>
      <c r="C28" s="123" t="s">
        <v>322</v>
      </c>
      <c r="D28" s="107"/>
      <c r="E28" s="105">
        <f t="shared" si="24"/>
        <v>1116.58</v>
      </c>
      <c r="F28" s="106">
        <f t="shared" si="25"/>
        <v>-12.420000000000009</v>
      </c>
      <c r="G28" s="357">
        <v>1129</v>
      </c>
      <c r="H28" s="108"/>
      <c r="I28" s="109">
        <f t="shared" si="26"/>
        <v>11</v>
      </c>
      <c r="J28" s="128">
        <f t="shared" si="27"/>
        <v>26</v>
      </c>
      <c r="K28" s="129">
        <v>10</v>
      </c>
      <c r="L28" s="110">
        <v>11</v>
      </c>
      <c r="M28" s="111">
        <f t="shared" si="28"/>
        <v>1118</v>
      </c>
      <c r="N28" s="109">
        <f t="shared" si="29"/>
        <v>112</v>
      </c>
      <c r="O28" s="112">
        <f t="shared" si="30"/>
        <v>92</v>
      </c>
      <c r="P28" s="113">
        <v>4</v>
      </c>
      <c r="Q28" s="114">
        <v>0</v>
      </c>
      <c r="R28" s="115">
        <v>35</v>
      </c>
      <c r="S28" s="116">
        <v>1</v>
      </c>
      <c r="T28" s="117">
        <v>33</v>
      </c>
      <c r="U28" s="118">
        <v>0</v>
      </c>
      <c r="V28" s="115">
        <v>39</v>
      </c>
      <c r="W28" s="118">
        <v>2</v>
      </c>
      <c r="X28" s="117">
        <v>27</v>
      </c>
      <c r="Y28" s="118">
        <v>0</v>
      </c>
      <c r="Z28" s="117">
        <v>22</v>
      </c>
      <c r="AA28" s="118">
        <v>2</v>
      </c>
      <c r="AB28" s="117">
        <v>26</v>
      </c>
      <c r="AC28" s="116">
        <v>0</v>
      </c>
      <c r="AD28" s="113">
        <v>31</v>
      </c>
      <c r="AE28" s="114">
        <v>2</v>
      </c>
      <c r="AF28" s="119">
        <v>23</v>
      </c>
      <c r="AG28" s="116">
        <v>1</v>
      </c>
      <c r="AH28" s="115">
        <v>40</v>
      </c>
      <c r="AI28" s="118">
        <v>1</v>
      </c>
      <c r="AJ28" s="115">
        <v>17</v>
      </c>
      <c r="AK28" s="118">
        <v>1</v>
      </c>
      <c r="AL28" s="95"/>
      <c r="AM28" s="132"/>
      <c r="AN28" s="95"/>
      <c r="AO28" s="120">
        <f t="shared" si="0"/>
        <v>1363</v>
      </c>
      <c r="AP28" s="101">
        <f t="shared" si="1"/>
        <v>1000</v>
      </c>
      <c r="AQ28" s="121">
        <f t="shared" si="2"/>
        <v>1000</v>
      </c>
      <c r="AR28" s="101">
        <f t="shared" si="3"/>
        <v>1000</v>
      </c>
      <c r="AS28" s="121">
        <f t="shared" si="4"/>
        <v>1096</v>
      </c>
      <c r="AT28" s="121">
        <f t="shared" si="5"/>
        <v>1146</v>
      </c>
      <c r="AU28" s="121">
        <f t="shared" si="6"/>
        <v>1114</v>
      </c>
      <c r="AV28" s="121">
        <f t="shared" si="7"/>
        <v>1027</v>
      </c>
      <c r="AW28" s="101">
        <f t="shared" si="8"/>
        <v>1137</v>
      </c>
      <c r="AX28" s="121">
        <f t="shared" si="9"/>
        <v>1188</v>
      </c>
      <c r="AY28" s="121">
        <f t="shared" si="10"/>
        <v>1227</v>
      </c>
      <c r="AZ28" s="59"/>
      <c r="BA28" s="122">
        <f t="shared" si="11"/>
        <v>12</v>
      </c>
      <c r="BB28" s="121">
        <f t="shared" si="12"/>
        <v>9</v>
      </c>
      <c r="BC28" s="121">
        <f t="shared" si="13"/>
        <v>9</v>
      </c>
      <c r="BD28" s="101">
        <f t="shared" si="14"/>
        <v>6</v>
      </c>
      <c r="BE28" s="121">
        <f t="shared" si="15"/>
        <v>14</v>
      </c>
      <c r="BF28" s="121">
        <f t="shared" si="16"/>
        <v>9</v>
      </c>
      <c r="BG28" s="121">
        <f t="shared" si="17"/>
        <v>11</v>
      </c>
      <c r="BH28" s="121">
        <f t="shared" si="18"/>
        <v>10</v>
      </c>
      <c r="BI28" s="121">
        <f t="shared" si="19"/>
        <v>11</v>
      </c>
      <c r="BJ28" s="121">
        <f t="shared" si="20"/>
        <v>11</v>
      </c>
      <c r="BK28" s="121">
        <f t="shared" si="21"/>
        <v>10</v>
      </c>
      <c r="BL28" s="102">
        <f t="shared" si="31"/>
        <v>112</v>
      </c>
      <c r="BM28" s="101">
        <f t="shared" si="32"/>
        <v>6</v>
      </c>
      <c r="BN28" s="101">
        <f t="shared" si="33"/>
        <v>14</v>
      </c>
      <c r="BO28" s="103">
        <f t="shared" si="34"/>
        <v>92</v>
      </c>
      <c r="BQ28" s="168">
        <f t="shared" si="22"/>
        <v>15</v>
      </c>
      <c r="BR28" s="169">
        <f t="shared" si="23"/>
        <v>26</v>
      </c>
    </row>
    <row r="29" spans="1:70" ht="14.25">
      <c r="A29" s="104">
        <v>25</v>
      </c>
      <c r="B29" s="123" t="s">
        <v>400</v>
      </c>
      <c r="C29" s="123" t="s">
        <v>212</v>
      </c>
      <c r="D29" s="107"/>
      <c r="E29" s="105">
        <f t="shared" si="24"/>
        <v>1155.28</v>
      </c>
      <c r="F29" s="106">
        <f t="shared" si="25"/>
        <v>33.279999999999994</v>
      </c>
      <c r="G29" s="357">
        <v>1122</v>
      </c>
      <c r="H29" s="108"/>
      <c r="I29" s="109">
        <f t="shared" si="26"/>
        <v>-105.81818181818176</v>
      </c>
      <c r="J29" s="128">
        <f t="shared" si="27"/>
        <v>17</v>
      </c>
      <c r="K29" s="129">
        <v>12</v>
      </c>
      <c r="L29" s="110">
        <v>11</v>
      </c>
      <c r="M29" s="111">
        <f t="shared" si="28"/>
        <v>1227.8181818181818</v>
      </c>
      <c r="N29" s="109">
        <f t="shared" si="29"/>
        <v>116</v>
      </c>
      <c r="O29" s="112">
        <f t="shared" si="30"/>
        <v>98</v>
      </c>
      <c r="P29" s="113">
        <v>5</v>
      </c>
      <c r="Q29" s="114">
        <v>1</v>
      </c>
      <c r="R29" s="115">
        <v>1</v>
      </c>
      <c r="S29" s="116">
        <v>0</v>
      </c>
      <c r="T29" s="117">
        <v>36</v>
      </c>
      <c r="U29" s="118">
        <v>1</v>
      </c>
      <c r="V29" s="115">
        <v>37</v>
      </c>
      <c r="W29" s="118">
        <v>2</v>
      </c>
      <c r="X29" s="117">
        <v>7</v>
      </c>
      <c r="Y29" s="118">
        <v>2</v>
      </c>
      <c r="Z29" s="117">
        <v>3</v>
      </c>
      <c r="AA29" s="118">
        <v>0</v>
      </c>
      <c r="AB29" s="117">
        <v>33</v>
      </c>
      <c r="AC29" s="116">
        <v>2</v>
      </c>
      <c r="AD29" s="113">
        <v>8</v>
      </c>
      <c r="AE29" s="114">
        <v>0</v>
      </c>
      <c r="AF29" s="119">
        <v>26</v>
      </c>
      <c r="AG29" s="116">
        <v>1</v>
      </c>
      <c r="AH29" s="115">
        <v>15</v>
      </c>
      <c r="AI29" s="118">
        <v>2</v>
      </c>
      <c r="AJ29" s="115">
        <v>19</v>
      </c>
      <c r="AK29" s="118">
        <v>1</v>
      </c>
      <c r="AL29" s="95"/>
      <c r="AM29" s="132"/>
      <c r="AN29" s="95"/>
      <c r="AO29" s="120">
        <f t="shared" si="0"/>
        <v>1355</v>
      </c>
      <c r="AP29" s="101">
        <f t="shared" si="1"/>
        <v>1481</v>
      </c>
      <c r="AQ29" s="121">
        <f t="shared" si="2"/>
        <v>1000</v>
      </c>
      <c r="AR29" s="101">
        <f t="shared" si="3"/>
        <v>1000</v>
      </c>
      <c r="AS29" s="121">
        <f t="shared" si="4"/>
        <v>1334</v>
      </c>
      <c r="AT29" s="121">
        <f t="shared" si="5"/>
        <v>1417</v>
      </c>
      <c r="AU29" s="121">
        <f t="shared" si="6"/>
        <v>1000</v>
      </c>
      <c r="AV29" s="121">
        <f t="shared" si="7"/>
        <v>1324</v>
      </c>
      <c r="AW29" s="101">
        <f t="shared" si="8"/>
        <v>1114</v>
      </c>
      <c r="AX29" s="121">
        <f t="shared" si="9"/>
        <v>1263</v>
      </c>
      <c r="AY29" s="121">
        <f t="shared" si="10"/>
        <v>1218</v>
      </c>
      <c r="AZ29" s="59"/>
      <c r="BA29" s="122">
        <f t="shared" si="11"/>
        <v>12</v>
      </c>
      <c r="BB29" s="121">
        <f t="shared" si="12"/>
        <v>13</v>
      </c>
      <c r="BC29" s="121">
        <f t="shared" si="13"/>
        <v>8</v>
      </c>
      <c r="BD29" s="101">
        <f t="shared" si="14"/>
        <v>4</v>
      </c>
      <c r="BE29" s="121">
        <f t="shared" si="15"/>
        <v>11</v>
      </c>
      <c r="BF29" s="121">
        <f t="shared" si="16"/>
        <v>12</v>
      </c>
      <c r="BG29" s="121">
        <f t="shared" si="17"/>
        <v>9</v>
      </c>
      <c r="BH29" s="121">
        <f t="shared" si="18"/>
        <v>14</v>
      </c>
      <c r="BI29" s="121">
        <f t="shared" si="19"/>
        <v>11</v>
      </c>
      <c r="BJ29" s="121">
        <f t="shared" si="20"/>
        <v>9</v>
      </c>
      <c r="BK29" s="121">
        <f t="shared" si="21"/>
        <v>13</v>
      </c>
      <c r="BL29" s="102">
        <f t="shared" si="31"/>
        <v>116</v>
      </c>
      <c r="BM29" s="101">
        <f t="shared" si="32"/>
        <v>4</v>
      </c>
      <c r="BN29" s="101">
        <f t="shared" si="33"/>
        <v>14</v>
      </c>
      <c r="BO29" s="103">
        <f t="shared" si="34"/>
        <v>98</v>
      </c>
      <c r="BQ29" s="168">
        <f t="shared" si="22"/>
        <v>24</v>
      </c>
      <c r="BR29" s="169">
        <f t="shared" si="23"/>
        <v>17</v>
      </c>
    </row>
    <row r="30" spans="1:70" ht="14.25">
      <c r="A30" s="104">
        <v>26</v>
      </c>
      <c r="B30" s="123" t="s">
        <v>401</v>
      </c>
      <c r="C30" s="123" t="s">
        <v>212</v>
      </c>
      <c r="D30" s="107"/>
      <c r="E30" s="105">
        <f t="shared" si="24"/>
        <v>1132.1600000000001</v>
      </c>
      <c r="F30" s="106">
        <f t="shared" si="25"/>
        <v>18.159999999999989</v>
      </c>
      <c r="G30" s="357">
        <v>1114</v>
      </c>
      <c r="H30" s="108"/>
      <c r="I30" s="109">
        <f t="shared" si="26"/>
        <v>-82.545454545454504</v>
      </c>
      <c r="J30" s="128">
        <f t="shared" si="27"/>
        <v>20</v>
      </c>
      <c r="K30" s="129">
        <v>11</v>
      </c>
      <c r="L30" s="110">
        <v>11</v>
      </c>
      <c r="M30" s="111">
        <f t="shared" si="28"/>
        <v>1196.5454545454545</v>
      </c>
      <c r="N30" s="109">
        <f t="shared" si="29"/>
        <v>120</v>
      </c>
      <c r="O30" s="112">
        <f t="shared" si="30"/>
        <v>97</v>
      </c>
      <c r="P30" s="113">
        <v>6</v>
      </c>
      <c r="Q30" s="114">
        <v>0</v>
      </c>
      <c r="R30" s="115">
        <v>36</v>
      </c>
      <c r="S30" s="116">
        <v>1</v>
      </c>
      <c r="T30" s="117">
        <v>21</v>
      </c>
      <c r="U30" s="118">
        <v>2</v>
      </c>
      <c r="V30" s="115">
        <v>15</v>
      </c>
      <c r="W30" s="118">
        <v>2</v>
      </c>
      <c r="X30" s="117">
        <v>17</v>
      </c>
      <c r="Y30" s="118">
        <v>1</v>
      </c>
      <c r="Z30" s="117">
        <v>16</v>
      </c>
      <c r="AA30" s="118">
        <v>0</v>
      </c>
      <c r="AB30" s="117">
        <v>24</v>
      </c>
      <c r="AC30" s="116">
        <v>2</v>
      </c>
      <c r="AD30" s="113">
        <v>4</v>
      </c>
      <c r="AE30" s="114">
        <v>0</v>
      </c>
      <c r="AF30" s="119">
        <v>25</v>
      </c>
      <c r="AG30" s="116">
        <v>1</v>
      </c>
      <c r="AH30" s="115">
        <v>30</v>
      </c>
      <c r="AI30" s="118">
        <v>2</v>
      </c>
      <c r="AJ30" s="115">
        <v>14</v>
      </c>
      <c r="AK30" s="118">
        <v>0</v>
      </c>
      <c r="AL30" s="95"/>
      <c r="AM30" s="132"/>
      <c r="AN30" s="95"/>
      <c r="AO30" s="120">
        <f t="shared" si="0"/>
        <v>1341</v>
      </c>
      <c r="AP30" s="101">
        <f t="shared" si="1"/>
        <v>1000</v>
      </c>
      <c r="AQ30" s="121">
        <f t="shared" si="2"/>
        <v>1153</v>
      </c>
      <c r="AR30" s="101">
        <f t="shared" si="3"/>
        <v>1263</v>
      </c>
      <c r="AS30" s="121">
        <f t="shared" si="4"/>
        <v>1227</v>
      </c>
      <c r="AT30" s="121">
        <f t="shared" si="5"/>
        <v>1243</v>
      </c>
      <c r="AU30" s="121">
        <f t="shared" si="6"/>
        <v>1129</v>
      </c>
      <c r="AV30" s="121">
        <f t="shared" si="7"/>
        <v>1363</v>
      </c>
      <c r="AW30" s="101">
        <f t="shared" si="8"/>
        <v>1122</v>
      </c>
      <c r="AX30" s="121">
        <f t="shared" si="9"/>
        <v>1040</v>
      </c>
      <c r="AY30" s="121">
        <f t="shared" si="10"/>
        <v>1281</v>
      </c>
      <c r="AZ30" s="59"/>
      <c r="BA30" s="122">
        <f t="shared" si="11"/>
        <v>15</v>
      </c>
      <c r="BB30" s="121">
        <f t="shared" si="12"/>
        <v>8</v>
      </c>
      <c r="BC30" s="121">
        <f t="shared" si="13"/>
        <v>10</v>
      </c>
      <c r="BD30" s="101">
        <f t="shared" si="14"/>
        <v>9</v>
      </c>
      <c r="BE30" s="121">
        <f t="shared" si="15"/>
        <v>10</v>
      </c>
      <c r="BF30" s="121">
        <f t="shared" si="16"/>
        <v>11</v>
      </c>
      <c r="BG30" s="121">
        <f t="shared" si="17"/>
        <v>10</v>
      </c>
      <c r="BH30" s="121">
        <f t="shared" si="18"/>
        <v>12</v>
      </c>
      <c r="BI30" s="121">
        <f t="shared" si="19"/>
        <v>12</v>
      </c>
      <c r="BJ30" s="121">
        <f t="shared" si="20"/>
        <v>10</v>
      </c>
      <c r="BK30" s="121">
        <f t="shared" si="21"/>
        <v>13</v>
      </c>
      <c r="BL30" s="102">
        <f t="shared" si="31"/>
        <v>120</v>
      </c>
      <c r="BM30" s="101">
        <f t="shared" si="32"/>
        <v>8</v>
      </c>
      <c r="BN30" s="101">
        <f t="shared" si="33"/>
        <v>15</v>
      </c>
      <c r="BO30" s="103">
        <f t="shared" si="34"/>
        <v>97</v>
      </c>
      <c r="BQ30" s="168">
        <f t="shared" si="22"/>
        <v>21</v>
      </c>
      <c r="BR30" s="169">
        <f t="shared" si="23"/>
        <v>20</v>
      </c>
    </row>
    <row r="31" spans="1:70" ht="14.25">
      <c r="A31" s="104">
        <v>27</v>
      </c>
      <c r="B31" s="123" t="s">
        <v>210</v>
      </c>
      <c r="C31" s="123" t="s">
        <v>402</v>
      </c>
      <c r="D31" s="107"/>
      <c r="E31" s="105">
        <f t="shared" si="24"/>
        <v>1157.94</v>
      </c>
      <c r="F31" s="106">
        <f t="shared" si="25"/>
        <v>61.940000000000019</v>
      </c>
      <c r="G31" s="357">
        <v>1096</v>
      </c>
      <c r="H31" s="108"/>
      <c r="I31" s="109">
        <f t="shared" si="26"/>
        <v>-145.18181818181824</v>
      </c>
      <c r="J31" s="128">
        <f t="shared" si="27"/>
        <v>7</v>
      </c>
      <c r="K31" s="129">
        <v>14</v>
      </c>
      <c r="L31" s="110">
        <v>11</v>
      </c>
      <c r="M31" s="111">
        <f t="shared" si="28"/>
        <v>1241.1818181818182</v>
      </c>
      <c r="N31" s="109">
        <f t="shared" si="29"/>
        <v>129</v>
      </c>
      <c r="O31" s="112">
        <f t="shared" si="30"/>
        <v>102</v>
      </c>
      <c r="P31" s="113">
        <v>7</v>
      </c>
      <c r="Q31" s="114">
        <v>2</v>
      </c>
      <c r="R31" s="115">
        <v>11</v>
      </c>
      <c r="S31" s="116">
        <v>0</v>
      </c>
      <c r="T31" s="117">
        <v>18</v>
      </c>
      <c r="U31" s="118">
        <v>0</v>
      </c>
      <c r="V31" s="115">
        <v>32</v>
      </c>
      <c r="W31" s="118">
        <v>1</v>
      </c>
      <c r="X31" s="117">
        <v>24</v>
      </c>
      <c r="Y31" s="118">
        <v>2</v>
      </c>
      <c r="Z31" s="117">
        <v>30</v>
      </c>
      <c r="AA31" s="118">
        <v>2</v>
      </c>
      <c r="AB31" s="117">
        <v>13</v>
      </c>
      <c r="AC31" s="116">
        <v>1</v>
      </c>
      <c r="AD31" s="113">
        <v>1</v>
      </c>
      <c r="AE31" s="114">
        <v>1</v>
      </c>
      <c r="AF31" s="119">
        <v>16</v>
      </c>
      <c r="AG31" s="116">
        <v>2</v>
      </c>
      <c r="AH31" s="115">
        <v>10</v>
      </c>
      <c r="AI31" s="118">
        <v>2</v>
      </c>
      <c r="AJ31" s="115">
        <v>9</v>
      </c>
      <c r="AK31" s="118">
        <v>1</v>
      </c>
      <c r="AL31" s="95"/>
      <c r="AM31" s="132"/>
      <c r="AN31" s="95"/>
      <c r="AO31" s="120">
        <f t="shared" si="0"/>
        <v>1334</v>
      </c>
      <c r="AP31" s="101">
        <f t="shared" si="1"/>
        <v>1292</v>
      </c>
      <c r="AQ31" s="121">
        <f t="shared" si="2"/>
        <v>1223</v>
      </c>
      <c r="AR31" s="101">
        <f t="shared" si="3"/>
        <v>1015</v>
      </c>
      <c r="AS31" s="121">
        <f t="shared" si="4"/>
        <v>1129</v>
      </c>
      <c r="AT31" s="121">
        <f t="shared" si="5"/>
        <v>1040</v>
      </c>
      <c r="AU31" s="121">
        <f t="shared" si="6"/>
        <v>1282</v>
      </c>
      <c r="AV31" s="121">
        <f t="shared" si="7"/>
        <v>1481</v>
      </c>
      <c r="AW31" s="101">
        <f t="shared" si="8"/>
        <v>1243</v>
      </c>
      <c r="AX31" s="121">
        <f t="shared" si="9"/>
        <v>1295</v>
      </c>
      <c r="AY31" s="121">
        <f t="shared" si="10"/>
        <v>1319</v>
      </c>
      <c r="AZ31" s="59"/>
      <c r="BA31" s="122">
        <f t="shared" si="11"/>
        <v>11</v>
      </c>
      <c r="BB31" s="121">
        <f t="shared" si="12"/>
        <v>13</v>
      </c>
      <c r="BC31" s="121">
        <f t="shared" si="13"/>
        <v>9</v>
      </c>
      <c r="BD31" s="101">
        <f t="shared" si="14"/>
        <v>10</v>
      </c>
      <c r="BE31" s="121">
        <f t="shared" si="15"/>
        <v>10</v>
      </c>
      <c r="BF31" s="121">
        <f t="shared" si="16"/>
        <v>10</v>
      </c>
      <c r="BG31" s="121">
        <f t="shared" si="17"/>
        <v>12</v>
      </c>
      <c r="BH31" s="121">
        <f t="shared" si="18"/>
        <v>13</v>
      </c>
      <c r="BI31" s="121">
        <f t="shared" si="19"/>
        <v>11</v>
      </c>
      <c r="BJ31" s="121">
        <f t="shared" si="20"/>
        <v>12</v>
      </c>
      <c r="BK31" s="121">
        <f t="shared" si="21"/>
        <v>18</v>
      </c>
      <c r="BL31" s="102">
        <f t="shared" si="31"/>
        <v>129</v>
      </c>
      <c r="BM31" s="101">
        <f t="shared" si="32"/>
        <v>9</v>
      </c>
      <c r="BN31" s="101">
        <f t="shared" si="33"/>
        <v>18</v>
      </c>
      <c r="BO31" s="103">
        <f t="shared" si="34"/>
        <v>102</v>
      </c>
      <c r="BQ31" s="168">
        <f t="shared" si="22"/>
        <v>34</v>
      </c>
      <c r="BR31" s="169">
        <f t="shared" si="23"/>
        <v>7</v>
      </c>
    </row>
    <row r="32" spans="1:70" ht="14.25">
      <c r="A32" s="104">
        <v>28</v>
      </c>
      <c r="B32" s="123" t="s">
        <v>403</v>
      </c>
      <c r="C32" s="123" t="s">
        <v>402</v>
      </c>
      <c r="D32" s="107"/>
      <c r="E32" s="105">
        <f t="shared" si="24"/>
        <v>1051.6399999999999</v>
      </c>
      <c r="F32" s="106">
        <f t="shared" si="25"/>
        <v>-30.360000000000014</v>
      </c>
      <c r="G32" s="357">
        <v>1082</v>
      </c>
      <c r="H32" s="108"/>
      <c r="I32" s="109">
        <f t="shared" si="26"/>
        <v>-43.818181818181756</v>
      </c>
      <c r="J32" s="128">
        <f t="shared" si="27"/>
        <v>37</v>
      </c>
      <c r="K32" s="129">
        <v>7</v>
      </c>
      <c r="L32" s="110">
        <v>11</v>
      </c>
      <c r="M32" s="111">
        <f t="shared" si="28"/>
        <v>1125.8181818181818</v>
      </c>
      <c r="N32" s="109">
        <f t="shared" si="29"/>
        <v>101</v>
      </c>
      <c r="O32" s="112">
        <f t="shared" si="30"/>
        <v>82</v>
      </c>
      <c r="P32" s="113">
        <v>8</v>
      </c>
      <c r="Q32" s="114">
        <v>0</v>
      </c>
      <c r="R32" s="115">
        <v>37</v>
      </c>
      <c r="S32" s="116">
        <v>2</v>
      </c>
      <c r="T32" s="117">
        <v>6</v>
      </c>
      <c r="U32" s="118">
        <v>0</v>
      </c>
      <c r="V32" s="115">
        <v>10</v>
      </c>
      <c r="W32" s="118">
        <v>1</v>
      </c>
      <c r="X32" s="117">
        <v>38</v>
      </c>
      <c r="Y32" s="118">
        <v>1</v>
      </c>
      <c r="Z32" s="117">
        <v>15</v>
      </c>
      <c r="AA32" s="118">
        <v>0</v>
      </c>
      <c r="AB32" s="117">
        <v>36</v>
      </c>
      <c r="AC32" s="116">
        <v>0</v>
      </c>
      <c r="AD32" s="113">
        <v>39</v>
      </c>
      <c r="AE32" s="114">
        <v>0</v>
      </c>
      <c r="AF32" s="119">
        <v>34</v>
      </c>
      <c r="AG32" s="116">
        <v>2</v>
      </c>
      <c r="AH32" s="115">
        <v>22</v>
      </c>
      <c r="AI32" s="118">
        <v>1</v>
      </c>
      <c r="AJ32" s="115">
        <v>32</v>
      </c>
      <c r="AK32" s="118">
        <v>0</v>
      </c>
      <c r="AL32" s="95"/>
      <c r="AM32" s="132"/>
      <c r="AN32" s="95"/>
      <c r="AO32" s="120">
        <f t="shared" si="0"/>
        <v>1324</v>
      </c>
      <c r="AP32" s="101">
        <f t="shared" si="1"/>
        <v>1000</v>
      </c>
      <c r="AQ32" s="121">
        <f t="shared" si="2"/>
        <v>1341</v>
      </c>
      <c r="AR32" s="101">
        <f t="shared" si="3"/>
        <v>1295</v>
      </c>
      <c r="AS32" s="121">
        <f t="shared" si="4"/>
        <v>1000</v>
      </c>
      <c r="AT32" s="121">
        <f t="shared" si="5"/>
        <v>1263</v>
      </c>
      <c r="AU32" s="121">
        <f t="shared" si="6"/>
        <v>1000</v>
      </c>
      <c r="AV32" s="121">
        <f t="shared" si="7"/>
        <v>1000</v>
      </c>
      <c r="AW32" s="101">
        <f t="shared" si="8"/>
        <v>1000</v>
      </c>
      <c r="AX32" s="121">
        <f t="shared" si="9"/>
        <v>1146</v>
      </c>
      <c r="AY32" s="121">
        <f t="shared" si="10"/>
        <v>1015</v>
      </c>
      <c r="AZ32" s="59"/>
      <c r="BA32" s="122">
        <f t="shared" si="11"/>
        <v>14</v>
      </c>
      <c r="BB32" s="121">
        <f t="shared" si="12"/>
        <v>4</v>
      </c>
      <c r="BC32" s="121">
        <f t="shared" si="13"/>
        <v>15</v>
      </c>
      <c r="BD32" s="101">
        <f t="shared" si="14"/>
        <v>12</v>
      </c>
      <c r="BE32" s="121">
        <f t="shared" si="15"/>
        <v>9</v>
      </c>
      <c r="BF32" s="121">
        <f t="shared" si="16"/>
        <v>9</v>
      </c>
      <c r="BG32" s="121">
        <f t="shared" si="17"/>
        <v>8</v>
      </c>
      <c r="BH32" s="121">
        <f t="shared" si="18"/>
        <v>6</v>
      </c>
      <c r="BI32" s="121">
        <f t="shared" si="19"/>
        <v>5</v>
      </c>
      <c r="BJ32" s="121">
        <f t="shared" si="20"/>
        <v>9</v>
      </c>
      <c r="BK32" s="121">
        <f t="shared" si="21"/>
        <v>10</v>
      </c>
      <c r="BL32" s="102">
        <f t="shared" si="31"/>
        <v>101</v>
      </c>
      <c r="BM32" s="101">
        <f t="shared" si="32"/>
        <v>4</v>
      </c>
      <c r="BN32" s="101">
        <f t="shared" si="33"/>
        <v>15</v>
      </c>
      <c r="BO32" s="103">
        <f t="shared" si="34"/>
        <v>82</v>
      </c>
      <c r="BQ32" s="168">
        <f t="shared" si="22"/>
        <v>4</v>
      </c>
      <c r="BR32" s="169">
        <f t="shared" si="23"/>
        <v>37</v>
      </c>
    </row>
    <row r="33" spans="1:70" ht="14.25">
      <c r="A33" s="104">
        <v>29</v>
      </c>
      <c r="B33" s="123" t="s">
        <v>413</v>
      </c>
      <c r="C33" s="123" t="s">
        <v>190</v>
      </c>
      <c r="D33" s="107"/>
      <c r="E33" s="105">
        <f t="shared" si="24"/>
        <v>1086.1199999999999</v>
      </c>
      <c r="F33" s="106">
        <f t="shared" si="25"/>
        <v>7.1199999999999797</v>
      </c>
      <c r="G33" s="357">
        <v>1079</v>
      </c>
      <c r="H33" s="108"/>
      <c r="I33" s="109">
        <f t="shared" si="26"/>
        <v>-77.818181818181756</v>
      </c>
      <c r="J33" s="128">
        <f t="shared" si="27"/>
        <v>27</v>
      </c>
      <c r="K33" s="129">
        <v>10</v>
      </c>
      <c r="L33" s="110">
        <v>11</v>
      </c>
      <c r="M33" s="111">
        <f t="shared" si="28"/>
        <v>1156.8181818181818</v>
      </c>
      <c r="N33" s="109">
        <f t="shared" si="29"/>
        <v>111</v>
      </c>
      <c r="O33" s="112">
        <f t="shared" si="30"/>
        <v>88</v>
      </c>
      <c r="P33" s="113">
        <v>9</v>
      </c>
      <c r="Q33" s="114">
        <v>0</v>
      </c>
      <c r="R33" s="115">
        <v>40</v>
      </c>
      <c r="S33" s="116">
        <v>2</v>
      </c>
      <c r="T33" s="117">
        <v>7</v>
      </c>
      <c r="U33" s="118">
        <v>0</v>
      </c>
      <c r="V33" s="115">
        <v>23</v>
      </c>
      <c r="W33" s="118">
        <v>0</v>
      </c>
      <c r="X33" s="117">
        <v>22</v>
      </c>
      <c r="Y33" s="118">
        <v>0</v>
      </c>
      <c r="Z33" s="117">
        <v>39</v>
      </c>
      <c r="AA33" s="118">
        <v>2</v>
      </c>
      <c r="AB33" s="117">
        <v>18</v>
      </c>
      <c r="AC33" s="116">
        <v>0</v>
      </c>
      <c r="AD33" s="113">
        <v>34</v>
      </c>
      <c r="AE33" s="114">
        <v>2</v>
      </c>
      <c r="AF33" s="119">
        <v>32</v>
      </c>
      <c r="AG33" s="116">
        <v>2</v>
      </c>
      <c r="AH33" s="115">
        <v>33</v>
      </c>
      <c r="AI33" s="118">
        <v>2</v>
      </c>
      <c r="AJ33" s="115">
        <v>4</v>
      </c>
      <c r="AK33" s="118">
        <v>0</v>
      </c>
      <c r="AL33" s="95"/>
      <c r="AM33" s="132"/>
      <c r="AN33" s="95"/>
      <c r="AO33" s="120">
        <f t="shared" si="0"/>
        <v>1319</v>
      </c>
      <c r="AP33" s="101">
        <f t="shared" si="1"/>
        <v>1188</v>
      </c>
      <c r="AQ33" s="121">
        <f t="shared" si="2"/>
        <v>1334</v>
      </c>
      <c r="AR33" s="101">
        <f t="shared" si="3"/>
        <v>1137</v>
      </c>
      <c r="AS33" s="121">
        <f t="shared" si="4"/>
        <v>1146</v>
      </c>
      <c r="AT33" s="121">
        <f t="shared" si="5"/>
        <v>1000</v>
      </c>
      <c r="AU33" s="121">
        <f t="shared" si="6"/>
        <v>1223</v>
      </c>
      <c r="AV33" s="121">
        <f t="shared" si="7"/>
        <v>1000</v>
      </c>
      <c r="AW33" s="101">
        <f t="shared" si="8"/>
        <v>1015</v>
      </c>
      <c r="AX33" s="121">
        <f t="shared" si="9"/>
        <v>1000</v>
      </c>
      <c r="AY33" s="121">
        <f t="shared" si="10"/>
        <v>1363</v>
      </c>
      <c r="AZ33" s="59"/>
      <c r="BA33" s="122">
        <f t="shared" si="11"/>
        <v>18</v>
      </c>
      <c r="BB33" s="121">
        <f t="shared" si="12"/>
        <v>11</v>
      </c>
      <c r="BC33" s="121">
        <f t="shared" si="13"/>
        <v>11</v>
      </c>
      <c r="BD33" s="101">
        <f t="shared" si="14"/>
        <v>11</v>
      </c>
      <c r="BE33" s="121">
        <f t="shared" si="15"/>
        <v>9</v>
      </c>
      <c r="BF33" s="121">
        <f t="shared" si="16"/>
        <v>6</v>
      </c>
      <c r="BG33" s="121">
        <f t="shared" si="17"/>
        <v>9</v>
      </c>
      <c r="BH33" s="121">
        <f t="shared" si="18"/>
        <v>5</v>
      </c>
      <c r="BI33" s="121">
        <f t="shared" si="19"/>
        <v>10</v>
      </c>
      <c r="BJ33" s="121">
        <f t="shared" si="20"/>
        <v>9</v>
      </c>
      <c r="BK33" s="121">
        <f t="shared" si="21"/>
        <v>12</v>
      </c>
      <c r="BL33" s="102">
        <f t="shared" si="31"/>
        <v>111</v>
      </c>
      <c r="BM33" s="101">
        <f t="shared" si="32"/>
        <v>5</v>
      </c>
      <c r="BN33" s="101">
        <f t="shared" si="33"/>
        <v>18</v>
      </c>
      <c r="BO33" s="103">
        <f t="shared" si="34"/>
        <v>88</v>
      </c>
      <c r="BQ33" s="168">
        <f t="shared" si="22"/>
        <v>14</v>
      </c>
      <c r="BR33" s="169">
        <f t="shared" si="23"/>
        <v>27</v>
      </c>
    </row>
    <row r="34" spans="1:70" ht="14.25">
      <c r="A34" s="104">
        <v>30</v>
      </c>
      <c r="B34" s="123" t="s">
        <v>404</v>
      </c>
      <c r="C34" s="123" t="s">
        <v>297</v>
      </c>
      <c r="D34" s="107"/>
      <c r="E34" s="105">
        <f t="shared" si="24"/>
        <v>1053.7</v>
      </c>
      <c r="F34" s="106">
        <f t="shared" si="25"/>
        <v>13.699999999999992</v>
      </c>
      <c r="G34" s="357">
        <v>1040</v>
      </c>
      <c r="H34" s="108"/>
      <c r="I34" s="109">
        <f t="shared" si="26"/>
        <v>-107.72727272727275</v>
      </c>
      <c r="J34" s="128">
        <f t="shared" si="27"/>
        <v>23</v>
      </c>
      <c r="K34" s="129">
        <v>10</v>
      </c>
      <c r="L34" s="110">
        <v>11</v>
      </c>
      <c r="M34" s="111">
        <f t="shared" si="28"/>
        <v>1147.7272727272727</v>
      </c>
      <c r="N34" s="109">
        <f t="shared" si="29"/>
        <v>130</v>
      </c>
      <c r="O34" s="112">
        <f t="shared" si="30"/>
        <v>104</v>
      </c>
      <c r="P34" s="113">
        <v>10</v>
      </c>
      <c r="Q34" s="114">
        <v>2</v>
      </c>
      <c r="R34" s="115">
        <v>12</v>
      </c>
      <c r="S34" s="116">
        <v>0</v>
      </c>
      <c r="T34" s="117">
        <v>14</v>
      </c>
      <c r="U34" s="118">
        <v>2</v>
      </c>
      <c r="V34" s="115">
        <v>6</v>
      </c>
      <c r="W34" s="118">
        <v>0</v>
      </c>
      <c r="X34" s="117">
        <v>40</v>
      </c>
      <c r="Y34" s="118">
        <v>1</v>
      </c>
      <c r="Z34" s="117">
        <v>27</v>
      </c>
      <c r="AA34" s="118">
        <v>0</v>
      </c>
      <c r="AB34" s="117">
        <v>35</v>
      </c>
      <c r="AC34" s="116">
        <v>2</v>
      </c>
      <c r="AD34" s="113">
        <v>33</v>
      </c>
      <c r="AE34" s="114">
        <v>1</v>
      </c>
      <c r="AF34" s="119">
        <v>38</v>
      </c>
      <c r="AG34" s="116">
        <v>1</v>
      </c>
      <c r="AH34" s="115">
        <v>26</v>
      </c>
      <c r="AI34" s="118">
        <v>0</v>
      </c>
      <c r="AJ34" s="115">
        <v>31</v>
      </c>
      <c r="AK34" s="118">
        <v>1</v>
      </c>
      <c r="AL34" s="95"/>
      <c r="AM34" s="132"/>
      <c r="AN34" s="95"/>
      <c r="AO34" s="120">
        <f t="shared" si="0"/>
        <v>1295</v>
      </c>
      <c r="AP34" s="101">
        <f t="shared" si="1"/>
        <v>1283</v>
      </c>
      <c r="AQ34" s="121">
        <f t="shared" si="2"/>
        <v>1281</v>
      </c>
      <c r="AR34" s="101">
        <f t="shared" si="3"/>
        <v>1341</v>
      </c>
      <c r="AS34" s="121">
        <f t="shared" si="4"/>
        <v>1188</v>
      </c>
      <c r="AT34" s="121">
        <f t="shared" si="5"/>
        <v>1096</v>
      </c>
      <c r="AU34" s="121">
        <f t="shared" si="6"/>
        <v>1000</v>
      </c>
      <c r="AV34" s="121">
        <f t="shared" si="7"/>
        <v>1000</v>
      </c>
      <c r="AW34" s="101">
        <f t="shared" si="8"/>
        <v>1000</v>
      </c>
      <c r="AX34" s="121">
        <f t="shared" si="9"/>
        <v>1114</v>
      </c>
      <c r="AY34" s="121">
        <f t="shared" si="10"/>
        <v>1027</v>
      </c>
      <c r="AZ34" s="59"/>
      <c r="BA34" s="122">
        <f t="shared" si="11"/>
        <v>12</v>
      </c>
      <c r="BB34" s="121">
        <f t="shared" si="12"/>
        <v>17</v>
      </c>
      <c r="BC34" s="121">
        <f t="shared" si="13"/>
        <v>13</v>
      </c>
      <c r="BD34" s="101">
        <f t="shared" si="14"/>
        <v>15</v>
      </c>
      <c r="BE34" s="121">
        <f t="shared" si="15"/>
        <v>11</v>
      </c>
      <c r="BF34" s="121">
        <f t="shared" si="16"/>
        <v>14</v>
      </c>
      <c r="BG34" s="121">
        <f t="shared" si="17"/>
        <v>9</v>
      </c>
      <c r="BH34" s="121">
        <f t="shared" si="18"/>
        <v>9</v>
      </c>
      <c r="BI34" s="121">
        <f t="shared" si="19"/>
        <v>9</v>
      </c>
      <c r="BJ34" s="121">
        <f t="shared" si="20"/>
        <v>11</v>
      </c>
      <c r="BK34" s="121">
        <f t="shared" si="21"/>
        <v>10</v>
      </c>
      <c r="BL34" s="102">
        <f t="shared" si="31"/>
        <v>130</v>
      </c>
      <c r="BM34" s="101">
        <f t="shared" si="32"/>
        <v>9</v>
      </c>
      <c r="BN34" s="101">
        <f t="shared" si="33"/>
        <v>17</v>
      </c>
      <c r="BO34" s="103">
        <f t="shared" si="34"/>
        <v>104</v>
      </c>
      <c r="BQ34" s="168">
        <f t="shared" si="22"/>
        <v>18</v>
      </c>
      <c r="BR34" s="169">
        <f t="shared" si="23"/>
        <v>23</v>
      </c>
    </row>
    <row r="35" spans="1:70" ht="14.25">
      <c r="A35" s="104">
        <v>31</v>
      </c>
      <c r="B35" s="123" t="s">
        <v>405</v>
      </c>
      <c r="C35" s="123" t="s">
        <v>169</v>
      </c>
      <c r="D35" s="171"/>
      <c r="E35" s="105">
        <f t="shared" si="24"/>
        <v>1047.72</v>
      </c>
      <c r="F35" s="106">
        <f t="shared" si="25"/>
        <v>20.720000000000027</v>
      </c>
      <c r="G35" s="359">
        <v>1027</v>
      </c>
      <c r="H35" s="108"/>
      <c r="I35" s="109">
        <f t="shared" si="26"/>
        <v>-139.63636363636374</v>
      </c>
      <c r="J35" s="128">
        <f t="shared" si="27"/>
        <v>28</v>
      </c>
      <c r="K35" s="129">
        <v>10</v>
      </c>
      <c r="L35" s="110">
        <v>11</v>
      </c>
      <c r="M35" s="111">
        <f t="shared" si="28"/>
        <v>1166.6363636363637</v>
      </c>
      <c r="N35" s="109">
        <f t="shared" si="29"/>
        <v>107</v>
      </c>
      <c r="O35" s="112">
        <f t="shared" si="30"/>
        <v>90</v>
      </c>
      <c r="P35" s="113">
        <v>11</v>
      </c>
      <c r="Q35" s="114">
        <v>0</v>
      </c>
      <c r="R35" s="115">
        <v>7</v>
      </c>
      <c r="S35" s="116">
        <v>0</v>
      </c>
      <c r="T35" s="117">
        <v>40</v>
      </c>
      <c r="U35" s="118">
        <v>1</v>
      </c>
      <c r="V35" s="115">
        <v>22</v>
      </c>
      <c r="W35" s="118">
        <v>2</v>
      </c>
      <c r="X35" s="117">
        <v>36</v>
      </c>
      <c r="Y35" s="118">
        <v>2</v>
      </c>
      <c r="Z35" s="117">
        <v>1</v>
      </c>
      <c r="AA35" s="118">
        <v>0</v>
      </c>
      <c r="AB35" s="117">
        <v>38</v>
      </c>
      <c r="AC35" s="116">
        <v>0</v>
      </c>
      <c r="AD35" s="113">
        <v>24</v>
      </c>
      <c r="AE35" s="114">
        <v>0</v>
      </c>
      <c r="AF35" s="119">
        <v>18</v>
      </c>
      <c r="AG35" s="116">
        <v>2</v>
      </c>
      <c r="AH35" s="115">
        <v>37</v>
      </c>
      <c r="AI35" s="118">
        <v>2</v>
      </c>
      <c r="AJ35" s="115">
        <v>30</v>
      </c>
      <c r="AK35" s="118">
        <v>1</v>
      </c>
      <c r="AL35" s="95"/>
      <c r="AM35" s="132"/>
      <c r="AN35" s="95"/>
      <c r="AO35" s="120">
        <f t="shared" si="0"/>
        <v>1292</v>
      </c>
      <c r="AP35" s="101">
        <f t="shared" si="1"/>
        <v>1334</v>
      </c>
      <c r="AQ35" s="121">
        <f t="shared" si="2"/>
        <v>1188</v>
      </c>
      <c r="AR35" s="101">
        <f t="shared" si="3"/>
        <v>1146</v>
      </c>
      <c r="AS35" s="121">
        <f t="shared" si="4"/>
        <v>1000</v>
      </c>
      <c r="AT35" s="121">
        <f t="shared" si="5"/>
        <v>1481</v>
      </c>
      <c r="AU35" s="121">
        <f t="shared" si="6"/>
        <v>1000</v>
      </c>
      <c r="AV35" s="121">
        <f t="shared" si="7"/>
        <v>1129</v>
      </c>
      <c r="AW35" s="101">
        <f t="shared" si="8"/>
        <v>1223</v>
      </c>
      <c r="AX35" s="121">
        <f t="shared" si="9"/>
        <v>1000</v>
      </c>
      <c r="AY35" s="121">
        <f t="shared" si="10"/>
        <v>1040</v>
      </c>
      <c r="AZ35" s="59"/>
      <c r="BA35" s="122">
        <f t="shared" si="11"/>
        <v>13</v>
      </c>
      <c r="BB35" s="121">
        <f t="shared" si="12"/>
        <v>11</v>
      </c>
      <c r="BC35" s="121">
        <f t="shared" si="13"/>
        <v>11</v>
      </c>
      <c r="BD35" s="101">
        <f t="shared" si="14"/>
        <v>9</v>
      </c>
      <c r="BE35" s="121">
        <f t="shared" si="15"/>
        <v>8</v>
      </c>
      <c r="BF35" s="121">
        <f t="shared" si="16"/>
        <v>13</v>
      </c>
      <c r="BG35" s="121">
        <f t="shared" si="17"/>
        <v>9</v>
      </c>
      <c r="BH35" s="121">
        <f t="shared" si="18"/>
        <v>10</v>
      </c>
      <c r="BI35" s="121">
        <f t="shared" si="19"/>
        <v>9</v>
      </c>
      <c r="BJ35" s="121">
        <f t="shared" si="20"/>
        <v>4</v>
      </c>
      <c r="BK35" s="121">
        <f t="shared" si="21"/>
        <v>10</v>
      </c>
      <c r="BL35" s="102">
        <f t="shared" si="31"/>
        <v>107</v>
      </c>
      <c r="BM35" s="101">
        <f t="shared" si="32"/>
        <v>4</v>
      </c>
      <c r="BN35" s="101">
        <f t="shared" si="33"/>
        <v>13</v>
      </c>
      <c r="BO35" s="103">
        <f t="shared" si="34"/>
        <v>90</v>
      </c>
      <c r="BQ35" s="168">
        <f t="shared" si="22"/>
        <v>13</v>
      </c>
      <c r="BR35" s="169">
        <f t="shared" si="23"/>
        <v>28</v>
      </c>
    </row>
    <row r="36" spans="1:70" ht="11.25" customHeight="1">
      <c r="A36" s="104">
        <v>32</v>
      </c>
      <c r="B36" s="123" t="s">
        <v>213</v>
      </c>
      <c r="C36" s="123" t="s">
        <v>286</v>
      </c>
      <c r="D36" s="171"/>
      <c r="E36" s="105">
        <f t="shared" si="24"/>
        <v>1029.42</v>
      </c>
      <c r="F36" s="106">
        <f t="shared" si="25"/>
        <v>14.420000000000002</v>
      </c>
      <c r="G36" s="359">
        <v>1015</v>
      </c>
      <c r="H36" s="108"/>
      <c r="I36" s="109">
        <f t="shared" si="26"/>
        <v>-111</v>
      </c>
      <c r="J36" s="128">
        <f t="shared" si="27"/>
        <v>25</v>
      </c>
      <c r="K36" s="129">
        <v>10</v>
      </c>
      <c r="L36" s="110">
        <v>11</v>
      </c>
      <c r="M36" s="111">
        <f t="shared" si="28"/>
        <v>1126</v>
      </c>
      <c r="N36" s="109">
        <f t="shared" si="29"/>
        <v>118</v>
      </c>
      <c r="O36" s="112">
        <f t="shared" si="30"/>
        <v>96</v>
      </c>
      <c r="P36" s="113">
        <v>12</v>
      </c>
      <c r="Q36" s="114">
        <v>0</v>
      </c>
      <c r="R36" s="115">
        <v>10</v>
      </c>
      <c r="S36" s="116">
        <v>2</v>
      </c>
      <c r="T36" s="117">
        <v>20</v>
      </c>
      <c r="U36" s="118">
        <v>0</v>
      </c>
      <c r="V36" s="115">
        <v>27</v>
      </c>
      <c r="W36" s="118">
        <v>1</v>
      </c>
      <c r="X36" s="117">
        <v>33</v>
      </c>
      <c r="Y36" s="118">
        <v>0</v>
      </c>
      <c r="Z36" s="117">
        <v>34</v>
      </c>
      <c r="AA36" s="118">
        <v>2</v>
      </c>
      <c r="AB36" s="117">
        <v>40</v>
      </c>
      <c r="AC36" s="116">
        <v>1</v>
      </c>
      <c r="AD36" s="113">
        <v>21</v>
      </c>
      <c r="AE36" s="114">
        <v>1</v>
      </c>
      <c r="AF36" s="119">
        <v>29</v>
      </c>
      <c r="AG36" s="116">
        <v>0</v>
      </c>
      <c r="AH36" s="115">
        <v>35</v>
      </c>
      <c r="AI36" s="118">
        <v>1</v>
      </c>
      <c r="AJ36" s="115">
        <v>28</v>
      </c>
      <c r="AK36" s="118">
        <v>2</v>
      </c>
      <c r="AL36" s="95"/>
      <c r="AM36" s="132"/>
      <c r="AN36" s="95"/>
      <c r="AO36" s="120">
        <f t="shared" si="0"/>
        <v>1283</v>
      </c>
      <c r="AP36" s="101">
        <f t="shared" si="1"/>
        <v>1295</v>
      </c>
      <c r="AQ36" s="121">
        <f t="shared" si="2"/>
        <v>1210</v>
      </c>
      <c r="AR36" s="101">
        <f t="shared" si="3"/>
        <v>1096</v>
      </c>
      <c r="AS36" s="121">
        <f t="shared" si="4"/>
        <v>1000</v>
      </c>
      <c r="AT36" s="121">
        <f t="shared" si="5"/>
        <v>1000</v>
      </c>
      <c r="AU36" s="121">
        <f t="shared" si="6"/>
        <v>1188</v>
      </c>
      <c r="AV36" s="121">
        <f t="shared" si="7"/>
        <v>1153</v>
      </c>
      <c r="AW36" s="101">
        <f t="shared" si="8"/>
        <v>1079</v>
      </c>
      <c r="AX36" s="121">
        <f t="shared" si="9"/>
        <v>1000</v>
      </c>
      <c r="AY36" s="121">
        <f t="shared" si="10"/>
        <v>1082</v>
      </c>
      <c r="AZ36" s="59"/>
      <c r="BA36" s="122">
        <f t="shared" si="11"/>
        <v>17</v>
      </c>
      <c r="BB36" s="121">
        <f t="shared" si="12"/>
        <v>12</v>
      </c>
      <c r="BC36" s="121">
        <f t="shared" si="13"/>
        <v>14</v>
      </c>
      <c r="BD36" s="101">
        <f t="shared" si="14"/>
        <v>14</v>
      </c>
      <c r="BE36" s="121">
        <f t="shared" si="15"/>
        <v>9</v>
      </c>
      <c r="BF36" s="121">
        <f t="shared" si="16"/>
        <v>5</v>
      </c>
      <c r="BG36" s="121">
        <f t="shared" si="17"/>
        <v>11</v>
      </c>
      <c r="BH36" s="121">
        <f t="shared" si="18"/>
        <v>10</v>
      </c>
      <c r="BI36" s="121">
        <f t="shared" si="19"/>
        <v>10</v>
      </c>
      <c r="BJ36" s="121">
        <f t="shared" si="20"/>
        <v>9</v>
      </c>
      <c r="BK36" s="121">
        <f t="shared" si="21"/>
        <v>7</v>
      </c>
      <c r="BL36" s="102">
        <f t="shared" si="31"/>
        <v>118</v>
      </c>
      <c r="BM36" s="101">
        <f t="shared" si="32"/>
        <v>5</v>
      </c>
      <c r="BN36" s="101">
        <f t="shared" si="33"/>
        <v>17</v>
      </c>
      <c r="BO36" s="103">
        <f t="shared" si="34"/>
        <v>96</v>
      </c>
      <c r="BQ36" s="168">
        <f t="shared" si="22"/>
        <v>16</v>
      </c>
      <c r="BR36" s="169">
        <f t="shared" si="23"/>
        <v>25</v>
      </c>
    </row>
    <row r="37" spans="1:70" ht="14.25">
      <c r="A37" s="104">
        <v>33</v>
      </c>
      <c r="B37" s="123" t="s">
        <v>414</v>
      </c>
      <c r="C37" s="123" t="s">
        <v>412</v>
      </c>
      <c r="D37" s="171"/>
      <c r="E37" s="105">
        <f t="shared" si="24"/>
        <v>1007.9</v>
      </c>
      <c r="F37" s="106">
        <f t="shared" si="25"/>
        <v>7.8999999999999737</v>
      </c>
      <c r="G37" s="359">
        <v>1000</v>
      </c>
      <c r="H37" s="108"/>
      <c r="I37" s="109">
        <f t="shared" si="26"/>
        <v>-126.81818181818176</v>
      </c>
      <c r="J37" s="128">
        <f t="shared" si="27"/>
        <v>32</v>
      </c>
      <c r="K37" s="129">
        <v>9</v>
      </c>
      <c r="L37" s="110">
        <v>11</v>
      </c>
      <c r="M37" s="111">
        <f t="shared" si="28"/>
        <v>1126.8181818181818</v>
      </c>
      <c r="N37" s="109">
        <f t="shared" si="29"/>
        <v>108</v>
      </c>
      <c r="O37" s="112">
        <f t="shared" si="30"/>
        <v>91</v>
      </c>
      <c r="P37" s="113">
        <v>13</v>
      </c>
      <c r="Q37" s="114">
        <v>0</v>
      </c>
      <c r="R37" s="115">
        <v>22</v>
      </c>
      <c r="S37" s="116">
        <v>1</v>
      </c>
      <c r="T37" s="117">
        <v>24</v>
      </c>
      <c r="U37" s="118">
        <v>2</v>
      </c>
      <c r="V37" s="115">
        <v>17</v>
      </c>
      <c r="W37" s="118">
        <v>0</v>
      </c>
      <c r="X37" s="117">
        <v>32</v>
      </c>
      <c r="Y37" s="118">
        <v>2</v>
      </c>
      <c r="Z37" s="117">
        <v>5</v>
      </c>
      <c r="AA37" s="118">
        <v>1</v>
      </c>
      <c r="AB37" s="117">
        <v>25</v>
      </c>
      <c r="AC37" s="116">
        <v>0</v>
      </c>
      <c r="AD37" s="113">
        <v>30</v>
      </c>
      <c r="AE37" s="114">
        <v>1</v>
      </c>
      <c r="AF37" s="119">
        <v>36</v>
      </c>
      <c r="AG37" s="116">
        <v>1</v>
      </c>
      <c r="AH37" s="115">
        <v>29</v>
      </c>
      <c r="AI37" s="118">
        <v>0</v>
      </c>
      <c r="AJ37" s="115">
        <v>34</v>
      </c>
      <c r="AK37" s="118">
        <v>1</v>
      </c>
      <c r="AL37" s="95"/>
      <c r="AM37" s="132"/>
      <c r="AN37" s="95"/>
      <c r="AO37" s="120">
        <f t="shared" si="0"/>
        <v>1282</v>
      </c>
      <c r="AP37" s="101">
        <f t="shared" si="1"/>
        <v>1146</v>
      </c>
      <c r="AQ37" s="121">
        <f t="shared" si="2"/>
        <v>1129</v>
      </c>
      <c r="AR37" s="101">
        <f t="shared" si="3"/>
        <v>1227</v>
      </c>
      <c r="AS37" s="121">
        <f t="shared" si="4"/>
        <v>1015</v>
      </c>
      <c r="AT37" s="121">
        <f t="shared" si="5"/>
        <v>1355</v>
      </c>
      <c r="AU37" s="121">
        <f t="shared" si="6"/>
        <v>1122</v>
      </c>
      <c r="AV37" s="121">
        <f t="shared" si="7"/>
        <v>1040</v>
      </c>
      <c r="AW37" s="101">
        <f t="shared" si="8"/>
        <v>1000</v>
      </c>
      <c r="AX37" s="121">
        <f t="shared" si="9"/>
        <v>1079</v>
      </c>
      <c r="AY37" s="121">
        <f t="shared" si="10"/>
        <v>1000</v>
      </c>
      <c r="AZ37" s="59"/>
      <c r="BA37" s="122">
        <f t="shared" si="11"/>
        <v>12</v>
      </c>
      <c r="BB37" s="121">
        <f t="shared" si="12"/>
        <v>9</v>
      </c>
      <c r="BC37" s="121">
        <f t="shared" si="13"/>
        <v>10</v>
      </c>
      <c r="BD37" s="101">
        <f t="shared" si="14"/>
        <v>10</v>
      </c>
      <c r="BE37" s="121">
        <f t="shared" si="15"/>
        <v>10</v>
      </c>
      <c r="BF37" s="121">
        <f t="shared" si="16"/>
        <v>12</v>
      </c>
      <c r="BG37" s="121">
        <f t="shared" si="17"/>
        <v>12</v>
      </c>
      <c r="BH37" s="121">
        <f t="shared" si="18"/>
        <v>10</v>
      </c>
      <c r="BI37" s="121">
        <f t="shared" si="19"/>
        <v>8</v>
      </c>
      <c r="BJ37" s="121">
        <f t="shared" si="20"/>
        <v>10</v>
      </c>
      <c r="BK37" s="121">
        <f t="shared" si="21"/>
        <v>5</v>
      </c>
      <c r="BL37" s="102">
        <f t="shared" si="31"/>
        <v>108</v>
      </c>
      <c r="BM37" s="101">
        <f t="shared" si="32"/>
        <v>5</v>
      </c>
      <c r="BN37" s="101">
        <f t="shared" si="33"/>
        <v>12</v>
      </c>
      <c r="BO37" s="103">
        <f t="shared" si="34"/>
        <v>91</v>
      </c>
      <c r="BQ37" s="168">
        <f t="shared" si="22"/>
        <v>9</v>
      </c>
      <c r="BR37" s="169">
        <f t="shared" si="23"/>
        <v>32</v>
      </c>
    </row>
    <row r="38" spans="1:70" ht="14.25">
      <c r="A38" s="104">
        <v>34</v>
      </c>
      <c r="B38" s="123" t="s">
        <v>215</v>
      </c>
      <c r="C38" s="123" t="s">
        <v>336</v>
      </c>
      <c r="D38" s="171"/>
      <c r="E38" s="105">
        <f t="shared" si="24"/>
        <v>1000</v>
      </c>
      <c r="F38" s="106">
        <f t="shared" si="25"/>
        <v>-36.979999999999968</v>
      </c>
      <c r="G38" s="109">
        <v>1000</v>
      </c>
      <c r="H38" s="108"/>
      <c r="I38" s="109">
        <f t="shared" si="26"/>
        <v>-104.63636363636374</v>
      </c>
      <c r="J38" s="128">
        <f t="shared" si="27"/>
        <v>39</v>
      </c>
      <c r="K38" s="129">
        <v>5</v>
      </c>
      <c r="L38" s="110">
        <v>11</v>
      </c>
      <c r="M38" s="111">
        <f t="shared" si="28"/>
        <v>1104.6363636363637</v>
      </c>
      <c r="N38" s="109">
        <f t="shared" si="29"/>
        <v>99</v>
      </c>
      <c r="O38" s="112">
        <f t="shared" si="30"/>
        <v>82</v>
      </c>
      <c r="P38" s="113">
        <v>14</v>
      </c>
      <c r="Q38" s="114">
        <v>0</v>
      </c>
      <c r="R38" s="115">
        <v>23</v>
      </c>
      <c r="S38" s="116">
        <v>0</v>
      </c>
      <c r="T38" s="117">
        <v>37</v>
      </c>
      <c r="U38" s="118">
        <v>0</v>
      </c>
      <c r="V38" s="115">
        <v>40</v>
      </c>
      <c r="W38" s="118">
        <v>0</v>
      </c>
      <c r="X38" s="117">
        <v>39</v>
      </c>
      <c r="Y38" s="118">
        <v>2</v>
      </c>
      <c r="Z38" s="117">
        <v>32</v>
      </c>
      <c r="AA38" s="118">
        <v>0</v>
      </c>
      <c r="AB38" s="117">
        <v>22</v>
      </c>
      <c r="AC38" s="116">
        <v>1</v>
      </c>
      <c r="AD38" s="113">
        <v>29</v>
      </c>
      <c r="AE38" s="114">
        <v>0</v>
      </c>
      <c r="AF38" s="119">
        <v>28</v>
      </c>
      <c r="AG38" s="116">
        <v>0</v>
      </c>
      <c r="AH38" s="115">
        <v>18</v>
      </c>
      <c r="AI38" s="118">
        <v>1</v>
      </c>
      <c r="AJ38" s="115">
        <v>33</v>
      </c>
      <c r="AK38" s="118">
        <v>1</v>
      </c>
      <c r="AL38" s="95"/>
      <c r="AM38" s="132"/>
      <c r="AN38" s="95"/>
      <c r="AO38" s="120">
        <f t="shared" si="0"/>
        <v>1281</v>
      </c>
      <c r="AP38" s="101">
        <f t="shared" si="1"/>
        <v>1137</v>
      </c>
      <c r="AQ38" s="121">
        <f t="shared" si="2"/>
        <v>1000</v>
      </c>
      <c r="AR38" s="101">
        <f t="shared" si="3"/>
        <v>1188</v>
      </c>
      <c r="AS38" s="121">
        <f t="shared" si="4"/>
        <v>1000</v>
      </c>
      <c r="AT38" s="121">
        <f t="shared" si="5"/>
        <v>1015</v>
      </c>
      <c r="AU38" s="121">
        <f t="shared" si="6"/>
        <v>1146</v>
      </c>
      <c r="AV38" s="121">
        <f t="shared" si="7"/>
        <v>1079</v>
      </c>
      <c r="AW38" s="101">
        <f t="shared" si="8"/>
        <v>1082</v>
      </c>
      <c r="AX38" s="121">
        <f t="shared" si="9"/>
        <v>1223</v>
      </c>
      <c r="AY38" s="121">
        <f t="shared" si="10"/>
        <v>1000</v>
      </c>
      <c r="AZ38" s="59"/>
      <c r="BA38" s="122">
        <f t="shared" si="11"/>
        <v>13</v>
      </c>
      <c r="BB38" s="121">
        <f t="shared" si="12"/>
        <v>11</v>
      </c>
      <c r="BC38" s="121">
        <f t="shared" si="13"/>
        <v>4</v>
      </c>
      <c r="BD38" s="101">
        <f t="shared" si="14"/>
        <v>11</v>
      </c>
      <c r="BE38" s="121">
        <f t="shared" si="15"/>
        <v>6</v>
      </c>
      <c r="BF38" s="121">
        <f t="shared" si="16"/>
        <v>10</v>
      </c>
      <c r="BG38" s="121">
        <f t="shared" si="17"/>
        <v>9</v>
      </c>
      <c r="BH38" s="121">
        <f t="shared" si="18"/>
        <v>10</v>
      </c>
      <c r="BI38" s="121">
        <f t="shared" si="19"/>
        <v>7</v>
      </c>
      <c r="BJ38" s="121">
        <f t="shared" si="20"/>
        <v>9</v>
      </c>
      <c r="BK38" s="121">
        <f t="shared" si="21"/>
        <v>9</v>
      </c>
      <c r="BL38" s="102">
        <f t="shared" si="31"/>
        <v>99</v>
      </c>
      <c r="BM38" s="101">
        <f t="shared" si="32"/>
        <v>4</v>
      </c>
      <c r="BN38" s="101">
        <f t="shared" si="33"/>
        <v>13</v>
      </c>
      <c r="BO38" s="103">
        <f t="shared" si="34"/>
        <v>82</v>
      </c>
      <c r="BQ38" s="168">
        <f t="shared" si="22"/>
        <v>2</v>
      </c>
      <c r="BR38" s="169">
        <f t="shared" si="23"/>
        <v>39</v>
      </c>
    </row>
    <row r="39" spans="1:70" ht="14.25">
      <c r="A39" s="104">
        <v>35</v>
      </c>
      <c r="B39" s="123" t="s">
        <v>407</v>
      </c>
      <c r="C39" s="123" t="s">
        <v>166</v>
      </c>
      <c r="D39" s="171"/>
      <c r="E39" s="105">
        <f t="shared" si="24"/>
        <v>1011.52</v>
      </c>
      <c r="F39" s="106">
        <f t="shared" si="25"/>
        <v>11.520000000000001</v>
      </c>
      <c r="G39" s="109">
        <v>1000</v>
      </c>
      <c r="H39" s="108"/>
      <c r="I39" s="109">
        <f t="shared" si="26"/>
        <v>-143.27272727272725</v>
      </c>
      <c r="J39" s="128">
        <f t="shared" si="27"/>
        <v>34</v>
      </c>
      <c r="K39" s="129">
        <v>9</v>
      </c>
      <c r="L39" s="110">
        <v>11</v>
      </c>
      <c r="M39" s="111">
        <f t="shared" si="28"/>
        <v>1143.2727272727273</v>
      </c>
      <c r="N39" s="109">
        <f t="shared" si="29"/>
        <v>102</v>
      </c>
      <c r="O39" s="112">
        <f t="shared" si="30"/>
        <v>83</v>
      </c>
      <c r="P39" s="113">
        <v>15</v>
      </c>
      <c r="Q39" s="114">
        <v>0</v>
      </c>
      <c r="R39" s="115">
        <v>24</v>
      </c>
      <c r="S39" s="116">
        <v>1</v>
      </c>
      <c r="T39" s="117">
        <v>22</v>
      </c>
      <c r="U39" s="118">
        <v>2</v>
      </c>
      <c r="V39" s="115">
        <v>18</v>
      </c>
      <c r="W39" s="118">
        <v>1</v>
      </c>
      <c r="X39" s="117">
        <v>2</v>
      </c>
      <c r="Y39" s="118">
        <v>0</v>
      </c>
      <c r="Z39" s="117">
        <v>38</v>
      </c>
      <c r="AA39" s="118">
        <v>1</v>
      </c>
      <c r="AB39" s="117">
        <v>30</v>
      </c>
      <c r="AC39" s="116">
        <v>0</v>
      </c>
      <c r="AD39" s="113">
        <v>7</v>
      </c>
      <c r="AE39" s="114">
        <v>0</v>
      </c>
      <c r="AF39" s="119">
        <v>37</v>
      </c>
      <c r="AG39" s="116">
        <v>2</v>
      </c>
      <c r="AH39" s="115">
        <v>32</v>
      </c>
      <c r="AI39" s="118">
        <v>1</v>
      </c>
      <c r="AJ39" s="115">
        <v>39</v>
      </c>
      <c r="AK39" s="118">
        <v>1</v>
      </c>
      <c r="AL39" s="95"/>
      <c r="AM39" s="132"/>
      <c r="AN39" s="95"/>
      <c r="AO39" s="120">
        <f t="shared" si="0"/>
        <v>1263</v>
      </c>
      <c r="AP39" s="101">
        <f t="shared" si="1"/>
        <v>1129</v>
      </c>
      <c r="AQ39" s="121">
        <f t="shared" si="2"/>
        <v>1146</v>
      </c>
      <c r="AR39" s="101">
        <f t="shared" si="3"/>
        <v>1223</v>
      </c>
      <c r="AS39" s="121">
        <f t="shared" si="4"/>
        <v>1426</v>
      </c>
      <c r="AT39" s="121">
        <f t="shared" si="5"/>
        <v>1000</v>
      </c>
      <c r="AU39" s="121">
        <f t="shared" si="6"/>
        <v>1040</v>
      </c>
      <c r="AV39" s="121">
        <f t="shared" si="7"/>
        <v>1334</v>
      </c>
      <c r="AW39" s="101">
        <f t="shared" si="8"/>
        <v>1000</v>
      </c>
      <c r="AX39" s="121">
        <f t="shared" si="9"/>
        <v>1015</v>
      </c>
      <c r="AY39" s="121">
        <f t="shared" si="10"/>
        <v>1000</v>
      </c>
      <c r="AZ39" s="59"/>
      <c r="BA39" s="122">
        <f t="shared" si="11"/>
        <v>9</v>
      </c>
      <c r="BB39" s="121">
        <f t="shared" si="12"/>
        <v>10</v>
      </c>
      <c r="BC39" s="121">
        <f t="shared" si="13"/>
        <v>9</v>
      </c>
      <c r="BD39" s="101">
        <f t="shared" si="14"/>
        <v>9</v>
      </c>
      <c r="BE39" s="121">
        <f t="shared" si="15"/>
        <v>15</v>
      </c>
      <c r="BF39" s="121">
        <f t="shared" si="16"/>
        <v>9</v>
      </c>
      <c r="BG39" s="121">
        <f t="shared" si="17"/>
        <v>10</v>
      </c>
      <c r="BH39" s="121">
        <f t="shared" si="18"/>
        <v>11</v>
      </c>
      <c r="BI39" s="121">
        <f t="shared" si="19"/>
        <v>4</v>
      </c>
      <c r="BJ39" s="121">
        <f t="shared" si="20"/>
        <v>10</v>
      </c>
      <c r="BK39" s="121">
        <f t="shared" si="21"/>
        <v>6</v>
      </c>
      <c r="BL39" s="102">
        <f t="shared" si="31"/>
        <v>102</v>
      </c>
      <c r="BM39" s="101">
        <f t="shared" si="32"/>
        <v>4</v>
      </c>
      <c r="BN39" s="101">
        <f t="shared" si="33"/>
        <v>15</v>
      </c>
      <c r="BO39" s="103">
        <f t="shared" si="34"/>
        <v>83</v>
      </c>
      <c r="BQ39" s="168">
        <f t="shared" si="22"/>
        <v>7</v>
      </c>
      <c r="BR39" s="169">
        <f t="shared" si="23"/>
        <v>34</v>
      </c>
    </row>
    <row r="40" spans="1:70" ht="14.25">
      <c r="A40" s="104">
        <v>36</v>
      </c>
      <c r="B40" s="123" t="s">
        <v>408</v>
      </c>
      <c r="C40" s="123" t="s">
        <v>166</v>
      </c>
      <c r="D40" s="171"/>
      <c r="E40" s="105">
        <f t="shared" si="24"/>
        <v>1000</v>
      </c>
      <c r="F40" s="106">
        <f t="shared" si="25"/>
        <v>-3.8999999999999702</v>
      </c>
      <c r="G40" s="109">
        <v>1000</v>
      </c>
      <c r="H40" s="108"/>
      <c r="I40" s="109">
        <f t="shared" si="26"/>
        <v>-118.63636363636374</v>
      </c>
      <c r="J40" s="128">
        <f t="shared" si="27"/>
        <v>36</v>
      </c>
      <c r="K40" s="129">
        <v>8</v>
      </c>
      <c r="L40" s="110">
        <v>11</v>
      </c>
      <c r="M40" s="111">
        <f t="shared" si="28"/>
        <v>1118.6363636363637</v>
      </c>
      <c r="N40" s="109">
        <f t="shared" si="29"/>
        <v>107</v>
      </c>
      <c r="O40" s="112">
        <f t="shared" si="30"/>
        <v>90</v>
      </c>
      <c r="P40" s="113">
        <v>16</v>
      </c>
      <c r="Q40" s="114">
        <v>0</v>
      </c>
      <c r="R40" s="115">
        <v>26</v>
      </c>
      <c r="S40" s="116">
        <v>1</v>
      </c>
      <c r="T40" s="117">
        <v>25</v>
      </c>
      <c r="U40" s="118">
        <v>1</v>
      </c>
      <c r="V40" s="115">
        <v>21</v>
      </c>
      <c r="W40" s="118">
        <v>1</v>
      </c>
      <c r="X40" s="117">
        <v>31</v>
      </c>
      <c r="Y40" s="118">
        <v>0</v>
      </c>
      <c r="Z40" s="117">
        <v>37</v>
      </c>
      <c r="AA40" s="118">
        <v>2</v>
      </c>
      <c r="AB40" s="117">
        <v>28</v>
      </c>
      <c r="AC40" s="116">
        <v>2</v>
      </c>
      <c r="AD40" s="113">
        <v>14</v>
      </c>
      <c r="AE40" s="114">
        <v>0</v>
      </c>
      <c r="AF40" s="119">
        <v>33</v>
      </c>
      <c r="AG40" s="116">
        <v>1</v>
      </c>
      <c r="AH40" s="115">
        <v>23</v>
      </c>
      <c r="AI40" s="118">
        <v>0</v>
      </c>
      <c r="AJ40" s="115">
        <v>22</v>
      </c>
      <c r="AK40" s="118">
        <v>0</v>
      </c>
      <c r="AL40" s="95"/>
      <c r="AM40" s="132"/>
      <c r="AN40" s="95"/>
      <c r="AO40" s="120">
        <f t="shared" si="0"/>
        <v>1243</v>
      </c>
      <c r="AP40" s="101">
        <f t="shared" si="1"/>
        <v>1114</v>
      </c>
      <c r="AQ40" s="121">
        <f t="shared" si="2"/>
        <v>1122</v>
      </c>
      <c r="AR40" s="101">
        <f t="shared" si="3"/>
        <v>1153</v>
      </c>
      <c r="AS40" s="121">
        <f t="shared" si="4"/>
        <v>1027</v>
      </c>
      <c r="AT40" s="121">
        <f t="shared" si="5"/>
        <v>1000</v>
      </c>
      <c r="AU40" s="121">
        <f t="shared" si="6"/>
        <v>1082</v>
      </c>
      <c r="AV40" s="121">
        <f t="shared" si="7"/>
        <v>1281</v>
      </c>
      <c r="AW40" s="101">
        <f t="shared" si="8"/>
        <v>1000</v>
      </c>
      <c r="AX40" s="121">
        <f t="shared" si="9"/>
        <v>1137</v>
      </c>
      <c r="AY40" s="121">
        <f t="shared" si="10"/>
        <v>1146</v>
      </c>
      <c r="AZ40" s="59"/>
      <c r="BA40" s="122">
        <f t="shared" si="11"/>
        <v>11</v>
      </c>
      <c r="BB40" s="121">
        <f t="shared" si="12"/>
        <v>11</v>
      </c>
      <c r="BC40" s="121">
        <f t="shared" si="13"/>
        <v>12</v>
      </c>
      <c r="BD40" s="101">
        <f t="shared" si="14"/>
        <v>10</v>
      </c>
      <c r="BE40" s="121">
        <f t="shared" si="15"/>
        <v>10</v>
      </c>
      <c r="BF40" s="121">
        <f t="shared" si="16"/>
        <v>4</v>
      </c>
      <c r="BG40" s="121">
        <f t="shared" si="17"/>
        <v>7</v>
      </c>
      <c r="BH40" s="121">
        <f t="shared" si="18"/>
        <v>13</v>
      </c>
      <c r="BI40" s="121">
        <f t="shared" si="19"/>
        <v>9</v>
      </c>
      <c r="BJ40" s="121">
        <f t="shared" si="20"/>
        <v>11</v>
      </c>
      <c r="BK40" s="121">
        <f t="shared" si="21"/>
        <v>9</v>
      </c>
      <c r="BL40" s="102">
        <f t="shared" si="31"/>
        <v>107</v>
      </c>
      <c r="BM40" s="101">
        <f t="shared" si="32"/>
        <v>4</v>
      </c>
      <c r="BN40" s="101">
        <f t="shared" si="33"/>
        <v>13</v>
      </c>
      <c r="BO40" s="103">
        <f t="shared" si="34"/>
        <v>90</v>
      </c>
      <c r="BQ40" s="168">
        <f t="shared" si="22"/>
        <v>5</v>
      </c>
      <c r="BR40" s="169">
        <f t="shared" si="23"/>
        <v>36</v>
      </c>
    </row>
    <row r="41" spans="1:70" ht="14.25">
      <c r="A41" s="104">
        <v>37</v>
      </c>
      <c r="B41" s="123" t="s">
        <v>216</v>
      </c>
      <c r="C41" s="123" t="s">
        <v>169</v>
      </c>
      <c r="D41" s="171"/>
      <c r="E41" s="105">
        <f t="shared" si="24"/>
        <v>1000</v>
      </c>
      <c r="F41" s="106">
        <f t="shared" si="25"/>
        <v>-50.400000000000027</v>
      </c>
      <c r="G41" s="109">
        <v>1000</v>
      </c>
      <c r="H41" s="108"/>
      <c r="I41" s="109">
        <f t="shared" si="26"/>
        <v>-89.090909090909008</v>
      </c>
      <c r="J41" s="128">
        <f t="shared" si="27"/>
        <v>40</v>
      </c>
      <c r="K41" s="129">
        <v>4</v>
      </c>
      <c r="L41" s="110">
        <v>11</v>
      </c>
      <c r="M41" s="111">
        <f t="shared" si="28"/>
        <v>1089.090909090909</v>
      </c>
      <c r="N41" s="109">
        <f t="shared" si="29"/>
        <v>95</v>
      </c>
      <c r="O41" s="112">
        <f t="shared" si="30"/>
        <v>78</v>
      </c>
      <c r="P41" s="113">
        <v>17</v>
      </c>
      <c r="Q41" s="114">
        <v>0</v>
      </c>
      <c r="R41" s="115">
        <v>28</v>
      </c>
      <c r="S41" s="116">
        <v>0</v>
      </c>
      <c r="T41" s="117">
        <v>34</v>
      </c>
      <c r="U41" s="118">
        <v>2</v>
      </c>
      <c r="V41" s="115">
        <v>25</v>
      </c>
      <c r="W41" s="118">
        <v>0</v>
      </c>
      <c r="X41" s="117">
        <v>21</v>
      </c>
      <c r="Y41" s="118">
        <v>0</v>
      </c>
      <c r="Z41" s="117">
        <v>36</v>
      </c>
      <c r="AA41" s="118">
        <v>0</v>
      </c>
      <c r="AB41" s="117">
        <v>39</v>
      </c>
      <c r="AC41" s="116">
        <v>0</v>
      </c>
      <c r="AD41" s="113">
        <v>22</v>
      </c>
      <c r="AE41" s="114">
        <v>2</v>
      </c>
      <c r="AF41" s="119">
        <v>35</v>
      </c>
      <c r="AG41" s="116">
        <v>0</v>
      </c>
      <c r="AH41" s="115">
        <v>31</v>
      </c>
      <c r="AI41" s="118">
        <v>0</v>
      </c>
      <c r="AJ41" s="115">
        <v>18</v>
      </c>
      <c r="AK41" s="118">
        <v>0</v>
      </c>
      <c r="AL41" s="95"/>
      <c r="AM41" s="132"/>
      <c r="AN41" s="95"/>
      <c r="AO41" s="120">
        <f t="shared" si="0"/>
        <v>1227</v>
      </c>
      <c r="AP41" s="101">
        <f t="shared" si="1"/>
        <v>1082</v>
      </c>
      <c r="AQ41" s="121">
        <f t="shared" si="2"/>
        <v>1000</v>
      </c>
      <c r="AR41" s="101">
        <f t="shared" si="3"/>
        <v>1122</v>
      </c>
      <c r="AS41" s="121">
        <f t="shared" si="4"/>
        <v>1153</v>
      </c>
      <c r="AT41" s="121">
        <f t="shared" si="5"/>
        <v>1000</v>
      </c>
      <c r="AU41" s="121">
        <f t="shared" si="6"/>
        <v>1000</v>
      </c>
      <c r="AV41" s="121">
        <f t="shared" si="7"/>
        <v>1146</v>
      </c>
      <c r="AW41" s="101">
        <f t="shared" si="8"/>
        <v>1000</v>
      </c>
      <c r="AX41" s="121">
        <f t="shared" si="9"/>
        <v>1027</v>
      </c>
      <c r="AY41" s="121">
        <f t="shared" si="10"/>
        <v>1223</v>
      </c>
      <c r="AZ41" s="59"/>
      <c r="BA41" s="122">
        <f t="shared" si="11"/>
        <v>10</v>
      </c>
      <c r="BB41" s="121">
        <f t="shared" si="12"/>
        <v>7</v>
      </c>
      <c r="BC41" s="121">
        <f t="shared" si="13"/>
        <v>5</v>
      </c>
      <c r="BD41" s="101">
        <f t="shared" si="14"/>
        <v>12</v>
      </c>
      <c r="BE41" s="121">
        <f t="shared" si="15"/>
        <v>10</v>
      </c>
      <c r="BF41" s="121">
        <f t="shared" si="16"/>
        <v>8</v>
      </c>
      <c r="BG41" s="121">
        <f t="shared" si="17"/>
        <v>6</v>
      </c>
      <c r="BH41" s="121">
        <f t="shared" si="18"/>
        <v>9</v>
      </c>
      <c r="BI41" s="121">
        <f t="shared" si="19"/>
        <v>9</v>
      </c>
      <c r="BJ41" s="121">
        <f t="shared" si="20"/>
        <v>10</v>
      </c>
      <c r="BK41" s="121">
        <f t="shared" si="21"/>
        <v>9</v>
      </c>
      <c r="BL41" s="102">
        <f t="shared" si="31"/>
        <v>95</v>
      </c>
      <c r="BM41" s="101">
        <f t="shared" si="32"/>
        <v>5</v>
      </c>
      <c r="BN41" s="101">
        <f t="shared" si="33"/>
        <v>12</v>
      </c>
      <c r="BO41" s="103">
        <f t="shared" si="34"/>
        <v>78</v>
      </c>
      <c r="BQ41" s="168">
        <f t="shared" si="22"/>
        <v>1</v>
      </c>
      <c r="BR41" s="169">
        <f t="shared" si="23"/>
        <v>40</v>
      </c>
    </row>
    <row r="42" spans="1:70" ht="14.25">
      <c r="A42" s="104">
        <v>38</v>
      </c>
      <c r="B42" s="123" t="s">
        <v>409</v>
      </c>
      <c r="C42" s="123" t="s">
        <v>166</v>
      </c>
      <c r="D42" s="171"/>
      <c r="E42" s="105">
        <f t="shared" si="24"/>
        <v>1022.02</v>
      </c>
      <c r="F42" s="106">
        <f t="shared" si="25"/>
        <v>22.02</v>
      </c>
      <c r="G42" s="109">
        <v>1000</v>
      </c>
      <c r="H42" s="108"/>
      <c r="I42" s="109">
        <f t="shared" si="26"/>
        <v>-191</v>
      </c>
      <c r="J42" s="128">
        <f t="shared" si="27"/>
        <v>31</v>
      </c>
      <c r="K42" s="129">
        <v>9</v>
      </c>
      <c r="L42" s="110">
        <v>11</v>
      </c>
      <c r="M42" s="111">
        <f t="shared" si="28"/>
        <v>1191</v>
      </c>
      <c r="N42" s="109">
        <f t="shared" si="29"/>
        <v>117</v>
      </c>
      <c r="O42" s="112">
        <f t="shared" si="30"/>
        <v>96</v>
      </c>
      <c r="P42" s="113">
        <v>18</v>
      </c>
      <c r="Q42" s="114">
        <v>1</v>
      </c>
      <c r="R42" s="115">
        <v>21</v>
      </c>
      <c r="S42" s="116">
        <v>2</v>
      </c>
      <c r="T42" s="117">
        <v>8</v>
      </c>
      <c r="U42" s="118">
        <v>0</v>
      </c>
      <c r="V42" s="115">
        <v>14</v>
      </c>
      <c r="W42" s="118">
        <v>0</v>
      </c>
      <c r="X42" s="117">
        <v>28</v>
      </c>
      <c r="Y42" s="118">
        <v>1</v>
      </c>
      <c r="Z42" s="117">
        <v>35</v>
      </c>
      <c r="AA42" s="118">
        <v>1</v>
      </c>
      <c r="AB42" s="117">
        <v>31</v>
      </c>
      <c r="AC42" s="116">
        <v>2</v>
      </c>
      <c r="AD42" s="113">
        <v>5</v>
      </c>
      <c r="AE42" s="114">
        <v>1</v>
      </c>
      <c r="AF42" s="119">
        <v>30</v>
      </c>
      <c r="AG42" s="116">
        <v>1</v>
      </c>
      <c r="AH42" s="115">
        <v>13</v>
      </c>
      <c r="AI42" s="118">
        <v>0</v>
      </c>
      <c r="AJ42" s="115">
        <v>7</v>
      </c>
      <c r="AK42" s="118">
        <v>0</v>
      </c>
      <c r="AL42" s="95"/>
      <c r="AM42" s="132"/>
      <c r="AN42" s="95"/>
      <c r="AO42" s="120">
        <f t="shared" si="0"/>
        <v>1223</v>
      </c>
      <c r="AP42" s="101">
        <f t="shared" si="1"/>
        <v>1153</v>
      </c>
      <c r="AQ42" s="121">
        <f t="shared" si="2"/>
        <v>1324</v>
      </c>
      <c r="AR42" s="101">
        <f t="shared" si="3"/>
        <v>1281</v>
      </c>
      <c r="AS42" s="121">
        <f t="shared" si="4"/>
        <v>1082</v>
      </c>
      <c r="AT42" s="121">
        <f t="shared" si="5"/>
        <v>1000</v>
      </c>
      <c r="AU42" s="121">
        <f t="shared" si="6"/>
        <v>1027</v>
      </c>
      <c r="AV42" s="121">
        <f t="shared" si="7"/>
        <v>1355</v>
      </c>
      <c r="AW42" s="101">
        <f t="shared" si="8"/>
        <v>1040</v>
      </c>
      <c r="AX42" s="121">
        <f t="shared" si="9"/>
        <v>1282</v>
      </c>
      <c r="AY42" s="121">
        <f t="shared" si="10"/>
        <v>1334</v>
      </c>
      <c r="AZ42" s="59"/>
      <c r="BA42" s="122">
        <f t="shared" si="11"/>
        <v>9</v>
      </c>
      <c r="BB42" s="121">
        <f t="shared" si="12"/>
        <v>10</v>
      </c>
      <c r="BC42" s="121">
        <f t="shared" si="13"/>
        <v>14</v>
      </c>
      <c r="BD42" s="101">
        <f t="shared" si="14"/>
        <v>13</v>
      </c>
      <c r="BE42" s="121">
        <f t="shared" si="15"/>
        <v>7</v>
      </c>
      <c r="BF42" s="121">
        <f t="shared" si="16"/>
        <v>9</v>
      </c>
      <c r="BG42" s="121">
        <f t="shared" si="17"/>
        <v>10</v>
      </c>
      <c r="BH42" s="121">
        <f t="shared" si="18"/>
        <v>12</v>
      </c>
      <c r="BI42" s="121">
        <f t="shared" si="19"/>
        <v>10</v>
      </c>
      <c r="BJ42" s="121">
        <f t="shared" si="20"/>
        <v>12</v>
      </c>
      <c r="BK42" s="121">
        <f t="shared" si="21"/>
        <v>11</v>
      </c>
      <c r="BL42" s="102">
        <f t="shared" si="31"/>
        <v>117</v>
      </c>
      <c r="BM42" s="101">
        <f t="shared" si="32"/>
        <v>7</v>
      </c>
      <c r="BN42" s="101">
        <f t="shared" si="33"/>
        <v>14</v>
      </c>
      <c r="BO42" s="103">
        <f t="shared" si="34"/>
        <v>96</v>
      </c>
      <c r="BQ42" s="168">
        <f t="shared" si="22"/>
        <v>10</v>
      </c>
      <c r="BR42" s="169">
        <f t="shared" si="23"/>
        <v>31</v>
      </c>
    </row>
    <row r="43" spans="1:70" ht="14.25">
      <c r="A43" s="104">
        <v>39</v>
      </c>
      <c r="B43" s="123" t="s">
        <v>410</v>
      </c>
      <c r="C43" s="123" t="s">
        <v>406</v>
      </c>
      <c r="D43" s="171"/>
      <c r="E43" s="105">
        <f t="shared" si="24"/>
        <v>1000</v>
      </c>
      <c r="F43" s="106">
        <f t="shared" si="25"/>
        <v>-20.859999999999985</v>
      </c>
      <c r="G43" s="109">
        <v>1000</v>
      </c>
      <c r="H43" s="108"/>
      <c r="I43" s="109">
        <f t="shared" si="26"/>
        <v>-132.4545454545455</v>
      </c>
      <c r="J43" s="128">
        <f t="shared" si="27"/>
        <v>38</v>
      </c>
      <c r="K43" s="129">
        <v>6</v>
      </c>
      <c r="L43" s="110">
        <v>11</v>
      </c>
      <c r="M43" s="111">
        <f t="shared" si="28"/>
        <v>1132.4545454545455</v>
      </c>
      <c r="N43" s="109">
        <f t="shared" si="29"/>
        <v>101</v>
      </c>
      <c r="O43" s="112">
        <f t="shared" si="30"/>
        <v>84</v>
      </c>
      <c r="P43" s="113">
        <v>19</v>
      </c>
      <c r="Q43" s="114">
        <v>1</v>
      </c>
      <c r="R43" s="115">
        <v>5</v>
      </c>
      <c r="S43" s="116">
        <v>0</v>
      </c>
      <c r="T43" s="117">
        <v>10</v>
      </c>
      <c r="U43" s="118">
        <v>0</v>
      </c>
      <c r="V43" s="115">
        <v>24</v>
      </c>
      <c r="W43" s="118">
        <v>0</v>
      </c>
      <c r="X43" s="117">
        <v>34</v>
      </c>
      <c r="Y43" s="118">
        <v>0</v>
      </c>
      <c r="Z43" s="117">
        <v>29</v>
      </c>
      <c r="AA43" s="118">
        <v>0</v>
      </c>
      <c r="AB43" s="117">
        <v>37</v>
      </c>
      <c r="AC43" s="116">
        <v>2</v>
      </c>
      <c r="AD43" s="113">
        <v>28</v>
      </c>
      <c r="AE43" s="114">
        <v>2</v>
      </c>
      <c r="AF43" s="119">
        <v>22</v>
      </c>
      <c r="AG43" s="116">
        <v>0</v>
      </c>
      <c r="AH43" s="115">
        <v>21</v>
      </c>
      <c r="AI43" s="118">
        <v>0</v>
      </c>
      <c r="AJ43" s="115">
        <v>35</v>
      </c>
      <c r="AK43" s="118">
        <v>1</v>
      </c>
      <c r="AL43" s="95"/>
      <c r="AM43" s="132"/>
      <c r="AN43" s="95"/>
      <c r="AO43" s="120">
        <f t="shared" si="0"/>
        <v>1218</v>
      </c>
      <c r="AP43" s="101">
        <f t="shared" si="1"/>
        <v>1355</v>
      </c>
      <c r="AQ43" s="121">
        <f t="shared" si="2"/>
        <v>1295</v>
      </c>
      <c r="AR43" s="101">
        <f t="shared" si="3"/>
        <v>1129</v>
      </c>
      <c r="AS43" s="121">
        <f t="shared" si="4"/>
        <v>1000</v>
      </c>
      <c r="AT43" s="121">
        <f t="shared" si="5"/>
        <v>1079</v>
      </c>
      <c r="AU43" s="121">
        <f t="shared" si="6"/>
        <v>1000</v>
      </c>
      <c r="AV43" s="121">
        <f t="shared" si="7"/>
        <v>1082</v>
      </c>
      <c r="AW43" s="101">
        <f t="shared" si="8"/>
        <v>1146</v>
      </c>
      <c r="AX43" s="121">
        <f t="shared" si="9"/>
        <v>1153</v>
      </c>
      <c r="AY43" s="121">
        <f t="shared" si="10"/>
        <v>1000</v>
      </c>
      <c r="AZ43" s="59"/>
      <c r="BA43" s="122">
        <f t="shared" si="11"/>
        <v>13</v>
      </c>
      <c r="BB43" s="121">
        <f t="shared" si="12"/>
        <v>12</v>
      </c>
      <c r="BC43" s="121">
        <f t="shared" si="13"/>
        <v>12</v>
      </c>
      <c r="BD43" s="101">
        <f t="shared" si="14"/>
        <v>10</v>
      </c>
      <c r="BE43" s="121">
        <f t="shared" si="15"/>
        <v>5</v>
      </c>
      <c r="BF43" s="121">
        <f t="shared" si="16"/>
        <v>10</v>
      </c>
      <c r="BG43" s="121">
        <f t="shared" si="17"/>
        <v>4</v>
      </c>
      <c r="BH43" s="121">
        <f t="shared" si="18"/>
        <v>7</v>
      </c>
      <c r="BI43" s="121">
        <f t="shared" si="19"/>
        <v>9</v>
      </c>
      <c r="BJ43" s="121">
        <f t="shared" si="20"/>
        <v>10</v>
      </c>
      <c r="BK43" s="121">
        <f t="shared" si="21"/>
        <v>9</v>
      </c>
      <c r="BL43" s="102">
        <f t="shared" si="31"/>
        <v>101</v>
      </c>
      <c r="BM43" s="101">
        <f t="shared" si="32"/>
        <v>4</v>
      </c>
      <c r="BN43" s="101">
        <f t="shared" si="33"/>
        <v>13</v>
      </c>
      <c r="BO43" s="103">
        <f t="shared" si="34"/>
        <v>84</v>
      </c>
      <c r="BQ43" s="168">
        <f t="shared" si="22"/>
        <v>3</v>
      </c>
      <c r="BR43" s="169">
        <f t="shared" si="23"/>
        <v>38</v>
      </c>
    </row>
    <row r="44" spans="1:70" ht="14.25">
      <c r="A44" s="104">
        <v>40</v>
      </c>
      <c r="B44" s="123" t="s">
        <v>411</v>
      </c>
      <c r="C44" s="123" t="s">
        <v>251</v>
      </c>
      <c r="D44" s="171"/>
      <c r="E44" s="105">
        <f t="shared" si="24"/>
        <v>1180.1399999999999</v>
      </c>
      <c r="F44" s="106">
        <f t="shared" si="25"/>
        <v>-7.8600000000000136</v>
      </c>
      <c r="G44" s="109">
        <v>1188</v>
      </c>
      <c r="H44" s="108"/>
      <c r="I44" s="109">
        <f t="shared" si="26"/>
        <v>35.727272727272748</v>
      </c>
      <c r="J44" s="128">
        <f t="shared" si="27"/>
        <v>22</v>
      </c>
      <c r="K44" s="129">
        <v>11</v>
      </c>
      <c r="L44" s="110">
        <v>11</v>
      </c>
      <c r="M44" s="111">
        <f t="shared" si="28"/>
        <v>1152.2727272727273</v>
      </c>
      <c r="N44" s="109">
        <f t="shared" si="29"/>
        <v>110</v>
      </c>
      <c r="O44" s="112">
        <f t="shared" si="30"/>
        <v>91</v>
      </c>
      <c r="P44" s="113">
        <v>20</v>
      </c>
      <c r="Q44" s="114">
        <v>0</v>
      </c>
      <c r="R44" s="115">
        <v>29</v>
      </c>
      <c r="S44" s="116">
        <v>0</v>
      </c>
      <c r="T44" s="117">
        <v>31</v>
      </c>
      <c r="U44" s="118">
        <v>1</v>
      </c>
      <c r="V44" s="115">
        <v>34</v>
      </c>
      <c r="W44" s="118">
        <v>2</v>
      </c>
      <c r="X44" s="117">
        <v>30</v>
      </c>
      <c r="Y44" s="118">
        <v>1</v>
      </c>
      <c r="Z44" s="117">
        <v>7</v>
      </c>
      <c r="AA44" s="118">
        <v>1</v>
      </c>
      <c r="AB44" s="117">
        <v>32</v>
      </c>
      <c r="AC44" s="116">
        <v>1</v>
      </c>
      <c r="AD44" s="113">
        <v>18</v>
      </c>
      <c r="AE44" s="114">
        <v>2</v>
      </c>
      <c r="AF44" s="119">
        <v>5</v>
      </c>
      <c r="AG44" s="116">
        <v>0</v>
      </c>
      <c r="AH44" s="115">
        <v>24</v>
      </c>
      <c r="AI44" s="118">
        <v>1</v>
      </c>
      <c r="AJ44" s="115">
        <v>15</v>
      </c>
      <c r="AK44" s="118">
        <v>2</v>
      </c>
      <c r="AL44" s="95"/>
      <c r="AM44" s="132"/>
      <c r="AN44" s="95"/>
      <c r="AO44" s="120">
        <f t="shared" si="0"/>
        <v>1210</v>
      </c>
      <c r="AP44" s="101">
        <f t="shared" si="1"/>
        <v>1079</v>
      </c>
      <c r="AQ44" s="121">
        <f t="shared" si="2"/>
        <v>1027</v>
      </c>
      <c r="AR44" s="101">
        <f t="shared" si="3"/>
        <v>1000</v>
      </c>
      <c r="AS44" s="121">
        <f t="shared" si="4"/>
        <v>1040</v>
      </c>
      <c r="AT44" s="121">
        <f t="shared" si="5"/>
        <v>1334</v>
      </c>
      <c r="AU44" s="121">
        <f t="shared" si="6"/>
        <v>1015</v>
      </c>
      <c r="AV44" s="121">
        <f t="shared" si="7"/>
        <v>1223</v>
      </c>
      <c r="AW44" s="101">
        <f t="shared" si="8"/>
        <v>1355</v>
      </c>
      <c r="AX44" s="121">
        <f t="shared" si="9"/>
        <v>1129</v>
      </c>
      <c r="AY44" s="121">
        <f t="shared" si="10"/>
        <v>1263</v>
      </c>
      <c r="AZ44" s="59"/>
      <c r="BA44" s="122">
        <f t="shared" si="11"/>
        <v>14</v>
      </c>
      <c r="BB44" s="121">
        <f t="shared" si="12"/>
        <v>10</v>
      </c>
      <c r="BC44" s="121">
        <f t="shared" si="13"/>
        <v>10</v>
      </c>
      <c r="BD44" s="101">
        <f t="shared" si="14"/>
        <v>5</v>
      </c>
      <c r="BE44" s="121">
        <f t="shared" si="15"/>
        <v>10</v>
      </c>
      <c r="BF44" s="121">
        <f t="shared" si="16"/>
        <v>11</v>
      </c>
      <c r="BG44" s="121">
        <f t="shared" si="17"/>
        <v>10</v>
      </c>
      <c r="BH44" s="121">
        <f t="shared" si="18"/>
        <v>9</v>
      </c>
      <c r="BI44" s="121">
        <f t="shared" si="19"/>
        <v>12</v>
      </c>
      <c r="BJ44" s="121">
        <f t="shared" si="20"/>
        <v>10</v>
      </c>
      <c r="BK44" s="121">
        <f t="shared" si="21"/>
        <v>9</v>
      </c>
      <c r="BL44" s="102">
        <f t="shared" si="31"/>
        <v>110</v>
      </c>
      <c r="BM44" s="101">
        <f t="shared" si="32"/>
        <v>5</v>
      </c>
      <c r="BN44" s="101">
        <f t="shared" si="33"/>
        <v>14</v>
      </c>
      <c r="BO44" s="103">
        <f t="shared" si="34"/>
        <v>91</v>
      </c>
      <c r="BQ44" s="168">
        <f t="shared" si="22"/>
        <v>19</v>
      </c>
      <c r="BR44" s="169">
        <f t="shared" si="23"/>
        <v>22</v>
      </c>
    </row>
    <row r="45" spans="1:70">
      <c r="A45" s="130">
        <f>COUNTIF(A5:A44,"&lt;201")</f>
        <v>40</v>
      </c>
      <c r="B45" s="131"/>
      <c r="C45" s="132"/>
      <c r="D45" s="132"/>
      <c r="E45" s="132"/>
      <c r="F45" s="133"/>
      <c r="G45" s="134"/>
      <c r="H45" s="135"/>
      <c r="I45" s="135"/>
      <c r="J45" s="135"/>
      <c r="K45" s="136"/>
      <c r="L45" s="135"/>
      <c r="M45" s="135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7"/>
      <c r="AG45" s="132"/>
      <c r="AH45" s="132"/>
      <c r="AI45" s="132"/>
      <c r="AJ45" s="132"/>
      <c r="AK45" s="132"/>
      <c r="AL45" s="132"/>
      <c r="AM45" s="132"/>
      <c r="AN45" s="132"/>
      <c r="AO45" s="138"/>
      <c r="AP45" s="139"/>
      <c r="AQ45" s="139"/>
      <c r="AR45" s="138"/>
      <c r="AS45" s="138"/>
      <c r="AT45" s="138"/>
      <c r="AU45" s="138"/>
      <c r="AV45" s="138"/>
      <c r="AW45" s="138"/>
      <c r="AX45" s="138"/>
      <c r="AY45" s="139"/>
      <c r="AZ45" s="59"/>
      <c r="BA45" s="59"/>
      <c r="BB45" s="59"/>
      <c r="BC45" s="59"/>
      <c r="BD45" s="59"/>
      <c r="BE45" s="139"/>
      <c r="BF45" s="138"/>
      <c r="BG45" s="139"/>
      <c r="BH45" s="139"/>
      <c r="BI45" s="139"/>
      <c r="BJ45" s="139"/>
      <c r="BK45" s="139"/>
      <c r="BL45" s="139"/>
      <c r="BM45" s="138"/>
      <c r="BN45" s="139"/>
      <c r="BO45" s="59"/>
    </row>
    <row r="46" spans="1:70">
      <c r="A46" s="354"/>
      <c r="B46" s="355"/>
      <c r="C46" s="132"/>
      <c r="D46" s="132"/>
      <c r="E46" s="132"/>
      <c r="F46" s="356"/>
      <c r="G46" s="134"/>
      <c r="H46" s="135"/>
      <c r="I46" s="135"/>
      <c r="J46" s="135"/>
      <c r="K46" s="136"/>
      <c r="L46" s="135"/>
      <c r="M46" s="135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G46" s="132"/>
      <c r="AH46" s="132"/>
      <c r="AI46" s="132"/>
      <c r="AJ46" s="132"/>
      <c r="AK46" s="132"/>
      <c r="AL46" s="132"/>
      <c r="AM46" s="132"/>
      <c r="AN46" s="132"/>
      <c r="AO46" s="138"/>
      <c r="AP46" s="139"/>
      <c r="AQ46" s="139"/>
      <c r="AR46" s="138"/>
      <c r="AS46" s="138"/>
      <c r="AT46" s="138"/>
      <c r="AU46" s="138"/>
      <c r="AV46" s="138"/>
      <c r="AW46" s="138"/>
      <c r="AX46" s="138"/>
      <c r="AY46" s="139"/>
      <c r="AZ46" s="59"/>
      <c r="BA46" s="59"/>
      <c r="BB46" s="59"/>
      <c r="BC46" s="59"/>
      <c r="BD46" s="59"/>
      <c r="BE46" s="139"/>
      <c r="BF46" s="138"/>
      <c r="BG46" s="139"/>
      <c r="BH46" s="139"/>
      <c r="BI46" s="139"/>
      <c r="BJ46" s="139"/>
      <c r="BK46" s="139"/>
      <c r="BL46" s="139"/>
      <c r="BM46" s="138"/>
      <c r="BN46" s="139"/>
      <c r="BO46" s="59"/>
    </row>
    <row r="47" spans="1:70" ht="15.75">
      <c r="A47" s="347" t="s">
        <v>129</v>
      </c>
      <c r="B47" s="347"/>
      <c r="C47" s="346" t="s">
        <v>59</v>
      </c>
      <c r="D47" s="346"/>
      <c r="E47" s="346"/>
      <c r="F47" s="346"/>
      <c r="G47" s="346"/>
      <c r="H47" s="346"/>
      <c r="I47" s="346"/>
      <c r="J47" s="346"/>
      <c r="K47" s="346"/>
      <c r="L47" s="345"/>
      <c r="M47" s="345"/>
      <c r="N47" s="345"/>
      <c r="O47" s="345"/>
      <c r="P47" s="345"/>
      <c r="Q47" s="346"/>
      <c r="R47" s="346"/>
      <c r="S47" s="346"/>
      <c r="T47" s="346"/>
      <c r="U47" s="346"/>
      <c r="V47" s="346"/>
      <c r="W47" s="346"/>
      <c r="X47" s="346"/>
      <c r="Y47" s="346"/>
      <c r="Z47" s="346"/>
      <c r="AA47" s="346"/>
      <c r="AB47" s="346"/>
      <c r="AC47" s="346"/>
      <c r="AD47" s="346"/>
      <c r="AE47" s="8"/>
      <c r="AF47" s="8"/>
      <c r="AG47" s="8"/>
      <c r="AH47" s="8"/>
      <c r="AI47" s="8"/>
      <c r="AJ47" s="8"/>
      <c r="AK47" s="8"/>
      <c r="AL47" s="198"/>
      <c r="AM47" s="198"/>
      <c r="AN47" s="198"/>
      <c r="AO47" s="59"/>
      <c r="AP47" s="59"/>
      <c r="AQ47" s="59"/>
      <c r="AR47" s="139"/>
      <c r="AS47" s="139"/>
      <c r="AT47" s="139"/>
      <c r="AU47" s="139"/>
      <c r="AV47" s="139"/>
      <c r="AW47" s="139"/>
      <c r="AX47" s="13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</row>
    <row r="48" spans="1:70">
      <c r="A48" s="59"/>
      <c r="B48" s="59"/>
      <c r="C48" s="59"/>
      <c r="D48" s="59"/>
      <c r="E48" s="348"/>
      <c r="F48" s="348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</row>
    <row r="49" spans="1:70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59"/>
      <c r="BM49" s="59"/>
      <c r="BN49" s="59"/>
      <c r="BO49" s="59"/>
      <c r="BP49" s="59"/>
      <c r="BQ49" s="59"/>
      <c r="BR49" s="59"/>
    </row>
    <row r="50" spans="1:70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</row>
    <row r="51" spans="1:70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</row>
    <row r="52" spans="1:70">
      <c r="A52" s="59"/>
      <c r="B52" s="59"/>
      <c r="C52" s="139"/>
      <c r="D52" s="59"/>
      <c r="E52" s="59"/>
      <c r="F52" s="59"/>
      <c r="G52" s="59"/>
      <c r="H52" s="59"/>
      <c r="I52" s="59"/>
      <c r="J52" s="59"/>
      <c r="K52" s="59"/>
      <c r="L52" s="59"/>
      <c r="M52" s="13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</row>
    <row r="53" spans="1:70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</row>
    <row r="54" spans="1:70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</row>
    <row r="55" spans="1:70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</row>
    <row r="56" spans="1:70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</row>
    <row r="57" spans="1:70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</row>
    <row r="58" spans="1:70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</row>
    <row r="59" spans="1:70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</row>
    <row r="60" spans="1:70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</row>
    <row r="61" spans="1:70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</row>
    <row r="62" spans="1:70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</row>
    <row r="63" spans="1:70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</row>
    <row r="64" spans="1:70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</row>
    <row r="65" spans="1:39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</row>
    <row r="66" spans="1:39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</row>
    <row r="67" spans="1:39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</row>
    <row r="68" spans="1:39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</row>
    <row r="69" spans="1:39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</row>
    <row r="70" spans="1:39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</row>
    <row r="71" spans="1:39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</row>
    <row r="72" spans="1:39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</row>
    <row r="73" spans="1:39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</row>
    <row r="74" spans="1:39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</row>
    <row r="75" spans="1:39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</row>
    <row r="76" spans="1:39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</row>
    <row r="77" spans="1:39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</row>
    <row r="78" spans="1:39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</row>
    <row r="79" spans="1:39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</row>
    <row r="80" spans="1:39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</row>
    <row r="81" spans="1:39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</row>
    <row r="82" spans="1:39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</row>
    <row r="83" spans="1:39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</row>
    <row r="84" spans="1:39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</row>
    <row r="85" spans="1:39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</row>
    <row r="86" spans="1:39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</row>
    <row r="87" spans="1:39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</row>
    <row r="88" spans="1:39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</row>
    <row r="89" spans="1:39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</row>
    <row r="90" spans="1:39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</row>
    <row r="91" spans="1:39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</row>
    <row r="92" spans="1:39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</row>
    <row r="93" spans="1:39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</row>
    <row r="94" spans="1:39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</row>
  </sheetData>
  <protectedRanges>
    <protectedRange sqref="L5:L44" name="Diapazons4"/>
    <protectedRange sqref="P5:AK44" name="Diapazons2"/>
    <protectedRange sqref="A1 A3 K45:K46 K5:L44 A45 B46 G5:G44 A5:D44" name="Diapazons1"/>
    <protectedRange sqref="Q3 C47 Q47" name="Diapazons3"/>
    <protectedRange sqref="J5:J44" name="Diapazons3_2"/>
  </protectedRanges>
  <mergeCells count="26">
    <mergeCell ref="A47:B47"/>
    <mergeCell ref="C47:K47"/>
    <mergeCell ref="L47:P47"/>
    <mergeCell ref="Q47:AD47"/>
    <mergeCell ref="E48:F48"/>
    <mergeCell ref="BA3:BO3"/>
    <mergeCell ref="P4:Q4"/>
    <mergeCell ref="R4:S4"/>
    <mergeCell ref="T4:U4"/>
    <mergeCell ref="V4:W4"/>
    <mergeCell ref="X4:Y4"/>
    <mergeCell ref="Z4:AA4"/>
    <mergeCell ref="AB4:AC4"/>
    <mergeCell ref="AD4:AE4"/>
    <mergeCell ref="AF4:AG4"/>
    <mergeCell ref="AH4:AI4"/>
    <mergeCell ref="AJ4:AK4"/>
    <mergeCell ref="A1:AG2"/>
    <mergeCell ref="AO1:AP1"/>
    <mergeCell ref="AR1:AT1"/>
    <mergeCell ref="AV1:AW1"/>
    <mergeCell ref="A3:B3"/>
    <mergeCell ref="D3:G3"/>
    <mergeCell ref="M3:P3"/>
    <mergeCell ref="Q3:AK3"/>
    <mergeCell ref="AO3:AY3"/>
  </mergeCells>
  <conditionalFormatting sqref="E6:E36">
    <cfRule type="expression" dxfId="818" priority="244" stopIfTrue="1">
      <formula>A6=0</formula>
    </cfRule>
  </conditionalFormatting>
  <conditionalFormatting sqref="F6:F36">
    <cfRule type="expression" dxfId="817" priority="243" stopIfTrue="1">
      <formula>A6=0</formula>
    </cfRule>
  </conditionalFormatting>
  <conditionalFormatting sqref="N6:N36">
    <cfRule type="expression" dxfId="816" priority="240" stopIfTrue="1">
      <formula>A6=0</formula>
    </cfRule>
    <cfRule type="expression" dxfId="815" priority="241" stopIfTrue="1">
      <formula>N6=99</formula>
    </cfRule>
  </conditionalFormatting>
  <conditionalFormatting sqref="K6:K36">
    <cfRule type="expression" dxfId="814" priority="239" stopIfTrue="1">
      <formula>A6=0</formula>
    </cfRule>
  </conditionalFormatting>
  <conditionalFormatting sqref="L6:L36">
    <cfRule type="expression" dxfId="813" priority="238" stopIfTrue="1">
      <formula>A6=0</formula>
    </cfRule>
  </conditionalFormatting>
  <conditionalFormatting sqref="M6:M36">
    <cfRule type="expression" dxfId="812" priority="237" stopIfTrue="1">
      <formula>A6=0</formula>
    </cfRule>
  </conditionalFormatting>
  <conditionalFormatting sqref="O6:O36">
    <cfRule type="expression" dxfId="811" priority="236" stopIfTrue="1">
      <formula>A6=0</formula>
    </cfRule>
  </conditionalFormatting>
  <conditionalFormatting sqref="Q6:Q36">
    <cfRule type="expression" dxfId="810" priority="235" stopIfTrue="1">
      <formula>A6=0</formula>
    </cfRule>
  </conditionalFormatting>
  <conditionalFormatting sqref="S6:S36">
    <cfRule type="expression" dxfId="809" priority="234" stopIfTrue="1">
      <formula>A6=0</formula>
    </cfRule>
  </conditionalFormatting>
  <conditionalFormatting sqref="U6:U36">
    <cfRule type="expression" dxfId="808" priority="233" stopIfTrue="1">
      <formula>A6=0</formula>
    </cfRule>
  </conditionalFormatting>
  <conditionalFormatting sqref="W6:W36">
    <cfRule type="expression" dxfId="807" priority="232" stopIfTrue="1">
      <formula>A6=0</formula>
    </cfRule>
  </conditionalFormatting>
  <conditionalFormatting sqref="Y6:Y36">
    <cfRule type="expression" dxfId="806" priority="231" stopIfTrue="1">
      <formula>A6=0</formula>
    </cfRule>
  </conditionalFormatting>
  <conditionalFormatting sqref="B6:B36">
    <cfRule type="expression" dxfId="805" priority="228" stopIfTrue="1">
      <formula>H6=1</formula>
    </cfRule>
    <cfRule type="expression" dxfId="804" priority="229" stopIfTrue="1">
      <formula>H6=2</formula>
    </cfRule>
    <cfRule type="expression" dxfId="803" priority="230" stopIfTrue="1">
      <formula>H6=3</formula>
    </cfRule>
  </conditionalFormatting>
  <conditionalFormatting sqref="AA6:AA36">
    <cfRule type="expression" dxfId="802" priority="227" stopIfTrue="1">
      <formula>A6=0</formula>
    </cfRule>
  </conditionalFormatting>
  <conditionalFormatting sqref="AC6:AC36">
    <cfRule type="expression" dxfId="801" priority="226" stopIfTrue="1">
      <formula>A6=0</formula>
    </cfRule>
  </conditionalFormatting>
  <conditionalFormatting sqref="AE6:AE36">
    <cfRule type="expression" dxfId="800" priority="225" stopIfTrue="1">
      <formula>A6=0</formula>
    </cfRule>
  </conditionalFormatting>
  <conditionalFormatting sqref="AG6:AG36">
    <cfRule type="expression" dxfId="799" priority="224" stopIfTrue="1">
      <formula>A6=0</formula>
    </cfRule>
  </conditionalFormatting>
  <conditionalFormatting sqref="P6:P36">
    <cfRule type="expression" dxfId="798" priority="219" stopIfTrue="1">
      <formula>A6=0</formula>
    </cfRule>
    <cfRule type="expression" dxfId="797" priority="220" stopIfTrue="1">
      <formula>P6=99</formula>
    </cfRule>
  </conditionalFormatting>
  <conditionalFormatting sqref="R6:R36">
    <cfRule type="expression" dxfId="796" priority="217" stopIfTrue="1">
      <formula>A6=0</formula>
    </cfRule>
    <cfRule type="expression" dxfId="795" priority="218" stopIfTrue="1">
      <formula>R6=99</formula>
    </cfRule>
  </conditionalFormatting>
  <conditionalFormatting sqref="T6:T36">
    <cfRule type="expression" dxfId="794" priority="215" stopIfTrue="1">
      <formula>A6=0</formula>
    </cfRule>
    <cfRule type="expression" dxfId="793" priority="216" stopIfTrue="1">
      <formula>T6=99</formula>
    </cfRule>
  </conditionalFormatting>
  <conditionalFormatting sqref="V6:V36">
    <cfRule type="expression" dxfId="792" priority="213" stopIfTrue="1">
      <formula>A6=0</formula>
    </cfRule>
    <cfRule type="expression" dxfId="791" priority="214" stopIfTrue="1">
      <formula>V6=99</formula>
    </cfRule>
  </conditionalFormatting>
  <conditionalFormatting sqref="X6:X36">
    <cfRule type="expression" dxfId="790" priority="211" stopIfTrue="1">
      <formula>A6=0</formula>
    </cfRule>
    <cfRule type="expression" dxfId="789" priority="212" stopIfTrue="1">
      <formula>X6=99</formula>
    </cfRule>
  </conditionalFormatting>
  <conditionalFormatting sqref="Z6:Z36">
    <cfRule type="expression" dxfId="788" priority="209" stopIfTrue="1">
      <formula>A6=0</formula>
    </cfRule>
    <cfRule type="expression" dxfId="787" priority="210" stopIfTrue="1">
      <formula>Z6=99</formula>
    </cfRule>
  </conditionalFormatting>
  <conditionalFormatting sqref="AB6:AB36">
    <cfRule type="expression" dxfId="786" priority="207" stopIfTrue="1">
      <formula>A6=0</formula>
    </cfRule>
    <cfRule type="expression" dxfId="785" priority="208" stopIfTrue="1">
      <formula>AB6=99</formula>
    </cfRule>
  </conditionalFormatting>
  <conditionalFormatting sqref="AD6:AD36">
    <cfRule type="expression" dxfId="784" priority="205" stopIfTrue="1">
      <formula>A6=0</formula>
    </cfRule>
    <cfRule type="expression" dxfId="783" priority="206" stopIfTrue="1">
      <formula>AD6=99</formula>
    </cfRule>
  </conditionalFormatting>
  <conditionalFormatting sqref="AF6:AF36">
    <cfRule type="expression" dxfId="782" priority="203" stopIfTrue="1">
      <formula>A6=0</formula>
    </cfRule>
    <cfRule type="expression" dxfId="781" priority="204" stopIfTrue="1">
      <formula>AF6=99</formula>
    </cfRule>
  </conditionalFormatting>
  <conditionalFormatting sqref="AK6:AK36">
    <cfRule type="expression" dxfId="780" priority="202" stopIfTrue="1">
      <formula>A6=0</formula>
    </cfRule>
  </conditionalFormatting>
  <conditionalFormatting sqref="AL6:AL36">
    <cfRule type="expression" dxfId="779" priority="201" stopIfTrue="1">
      <formula>A6=0</formula>
    </cfRule>
  </conditionalFormatting>
  <conditionalFormatting sqref="AM6:AM36">
    <cfRule type="expression" dxfId="778" priority="200" stopIfTrue="1">
      <formula>A6=0</formula>
    </cfRule>
  </conditionalFormatting>
  <conditionalFormatting sqref="AN6:AN36">
    <cfRule type="expression" dxfId="777" priority="199" stopIfTrue="1">
      <formula>A6=0</formula>
    </cfRule>
  </conditionalFormatting>
  <conditionalFormatting sqref="AO6:AO36">
    <cfRule type="expression" dxfId="776" priority="198" stopIfTrue="1">
      <formula>A6=0</formula>
    </cfRule>
  </conditionalFormatting>
  <conditionalFormatting sqref="AP6:AP36">
    <cfRule type="expression" dxfId="775" priority="197" stopIfTrue="1">
      <formula>A6=0</formula>
    </cfRule>
  </conditionalFormatting>
  <conditionalFormatting sqref="AQ6:AQ36">
    <cfRule type="expression" dxfId="774" priority="196" stopIfTrue="1">
      <formula>A6=0</formula>
    </cfRule>
  </conditionalFormatting>
  <conditionalFormatting sqref="AR6:AR36">
    <cfRule type="expression" dxfId="773" priority="195" stopIfTrue="1">
      <formula>A6=0</formula>
    </cfRule>
  </conditionalFormatting>
  <conditionalFormatting sqref="AS6:AS36">
    <cfRule type="expression" dxfId="772" priority="194" stopIfTrue="1">
      <formula>A6=0</formula>
    </cfRule>
  </conditionalFormatting>
  <conditionalFormatting sqref="AT6:AT36">
    <cfRule type="expression" dxfId="771" priority="193" stopIfTrue="1">
      <formula>A6=0</formula>
    </cfRule>
  </conditionalFormatting>
  <conditionalFormatting sqref="AV6:AV36">
    <cfRule type="expression" dxfId="770" priority="192" stopIfTrue="1">
      <formula>A6=0</formula>
    </cfRule>
  </conditionalFormatting>
  <conditionalFormatting sqref="AW6:AW36">
    <cfRule type="expression" dxfId="769" priority="191" stopIfTrue="1">
      <formula>A6=0</formula>
    </cfRule>
  </conditionalFormatting>
  <conditionalFormatting sqref="AX6:AX36">
    <cfRule type="expression" dxfId="768" priority="190" stopIfTrue="1">
      <formula>A6=0</formula>
    </cfRule>
  </conditionalFormatting>
  <conditionalFormatting sqref="AY6:AY36">
    <cfRule type="expression" dxfId="767" priority="189" stopIfTrue="1">
      <formula>A6=0</formula>
    </cfRule>
  </conditionalFormatting>
  <conditionalFormatting sqref="AZ6:AZ36">
    <cfRule type="expression" dxfId="766" priority="188" stopIfTrue="1">
      <formula>A6=0</formula>
    </cfRule>
  </conditionalFormatting>
  <conditionalFormatting sqref="BA6:BA36">
    <cfRule type="expression" dxfId="765" priority="187" stopIfTrue="1">
      <formula>A6=0</formula>
    </cfRule>
  </conditionalFormatting>
  <conditionalFormatting sqref="BB6:BB36">
    <cfRule type="expression" dxfId="764" priority="186" stopIfTrue="1">
      <formula>A6=0</formula>
    </cfRule>
  </conditionalFormatting>
  <conditionalFormatting sqref="BC6:BC37">
    <cfRule type="expression" dxfId="763" priority="185" stopIfTrue="1">
      <formula>A6=0</formula>
    </cfRule>
  </conditionalFormatting>
  <conditionalFormatting sqref="BD6:BD36">
    <cfRule type="expression" dxfId="762" priority="184" stopIfTrue="1">
      <formula>A6=0</formula>
    </cfRule>
  </conditionalFormatting>
  <conditionalFormatting sqref="BE6:BE36">
    <cfRule type="expression" dxfId="761" priority="183" stopIfTrue="1">
      <formula>A6=0</formula>
    </cfRule>
  </conditionalFormatting>
  <conditionalFormatting sqref="BF6:BF36">
    <cfRule type="expression" dxfId="760" priority="182" stopIfTrue="1">
      <formula>A6=0</formula>
    </cfRule>
  </conditionalFormatting>
  <conditionalFormatting sqref="BG6:BG36">
    <cfRule type="expression" dxfId="759" priority="181" stopIfTrue="1">
      <formula>A6=0</formula>
    </cfRule>
  </conditionalFormatting>
  <conditionalFormatting sqref="BH6:BH36">
    <cfRule type="expression" dxfId="758" priority="180" stopIfTrue="1">
      <formula>A6=0</formula>
    </cfRule>
  </conditionalFormatting>
  <conditionalFormatting sqref="BI6:BI36">
    <cfRule type="expression" dxfId="757" priority="179" stopIfTrue="1">
      <formula>A6=0</formula>
    </cfRule>
  </conditionalFormatting>
  <conditionalFormatting sqref="I8 I10 I12:I36">
    <cfRule type="expression" dxfId="756" priority="178" stopIfTrue="1">
      <formula>A8=0</formula>
    </cfRule>
  </conditionalFormatting>
  <conditionalFormatting sqref="C37:F37 H37:I37">
    <cfRule type="expression" dxfId="755" priority="177" stopIfTrue="1">
      <formula>$C$37=0</formula>
    </cfRule>
  </conditionalFormatting>
  <conditionalFormatting sqref="O37:AB37">
    <cfRule type="expression" dxfId="754" priority="176" stopIfTrue="1">
      <formula>$O$37=0</formula>
    </cfRule>
  </conditionalFormatting>
  <conditionalFormatting sqref="O4:AG4">
    <cfRule type="expression" dxfId="753" priority="175" stopIfTrue="1">
      <formula>$O$4=0</formula>
    </cfRule>
  </conditionalFormatting>
  <conditionalFormatting sqref="H7">
    <cfRule type="expression" dxfId="752" priority="170" stopIfTrue="1">
      <formula>$H$7=0</formula>
    </cfRule>
  </conditionalFormatting>
  <conditionalFormatting sqref="H6">
    <cfRule type="expression" dxfId="751" priority="169" stopIfTrue="1">
      <formula>$H$6=0</formula>
    </cfRule>
  </conditionalFormatting>
  <conditionalFormatting sqref="H8">
    <cfRule type="expression" dxfId="750" priority="167" stopIfTrue="1">
      <formula>$H$8=0</formula>
    </cfRule>
  </conditionalFormatting>
  <conditionalFormatting sqref="H9">
    <cfRule type="expression" dxfId="749" priority="166" stopIfTrue="1">
      <formula>$H$9=0</formula>
    </cfRule>
  </conditionalFormatting>
  <conditionalFormatting sqref="H10">
    <cfRule type="expression" dxfId="748" priority="165" stopIfTrue="1">
      <formula>$H$10=0</formula>
    </cfRule>
  </conditionalFormatting>
  <conditionalFormatting sqref="H11">
    <cfRule type="expression" dxfId="747" priority="164" stopIfTrue="1">
      <formula>$H$11=0</formula>
    </cfRule>
  </conditionalFormatting>
  <conditionalFormatting sqref="H12">
    <cfRule type="expression" dxfId="746" priority="163" stopIfTrue="1">
      <formula>$H$12=0</formula>
    </cfRule>
  </conditionalFormatting>
  <conditionalFormatting sqref="H13">
    <cfRule type="expression" dxfId="745" priority="162" stopIfTrue="1">
      <formula>$H$13=0</formula>
    </cfRule>
  </conditionalFormatting>
  <conditionalFormatting sqref="H14">
    <cfRule type="expression" dxfId="744" priority="161" stopIfTrue="1">
      <formula>$H$14=0</formula>
    </cfRule>
  </conditionalFormatting>
  <conditionalFormatting sqref="H15">
    <cfRule type="expression" dxfId="743" priority="160" stopIfTrue="1">
      <formula>$H$15=0</formula>
    </cfRule>
  </conditionalFormatting>
  <conditionalFormatting sqref="H16">
    <cfRule type="expression" dxfId="742" priority="159" stopIfTrue="1">
      <formula>$H$16=0</formula>
    </cfRule>
  </conditionalFormatting>
  <conditionalFormatting sqref="H17">
    <cfRule type="expression" dxfId="741" priority="158" stopIfTrue="1">
      <formula>$H$17=0</formula>
    </cfRule>
  </conditionalFormatting>
  <conditionalFormatting sqref="H18">
    <cfRule type="expression" dxfId="740" priority="157" stopIfTrue="1">
      <formula>$H$18=0</formula>
    </cfRule>
  </conditionalFormatting>
  <conditionalFormatting sqref="H19">
    <cfRule type="expression" dxfId="739" priority="156" stopIfTrue="1">
      <formula>$H$19=0</formula>
    </cfRule>
  </conditionalFormatting>
  <conditionalFormatting sqref="H20">
    <cfRule type="expression" dxfId="738" priority="155" stopIfTrue="1">
      <formula>$H$20=0</formula>
    </cfRule>
  </conditionalFormatting>
  <conditionalFormatting sqref="H21">
    <cfRule type="expression" dxfId="737" priority="153" stopIfTrue="1">
      <formula>$H$21=0</formula>
    </cfRule>
  </conditionalFormatting>
  <conditionalFormatting sqref="H22">
    <cfRule type="expression" dxfId="736" priority="152" stopIfTrue="1">
      <formula>$H$22=0</formula>
    </cfRule>
  </conditionalFormatting>
  <conditionalFormatting sqref="H23">
    <cfRule type="expression" dxfId="735" priority="151" stopIfTrue="1">
      <formula>$H$23=0</formula>
    </cfRule>
  </conditionalFormatting>
  <conditionalFormatting sqref="H24">
    <cfRule type="expression" dxfId="734" priority="150" stopIfTrue="1">
      <formula>$H$24=0</formula>
    </cfRule>
  </conditionalFormatting>
  <conditionalFormatting sqref="H25">
    <cfRule type="expression" dxfId="733" priority="149" stopIfTrue="1">
      <formula>$H$25=0</formula>
    </cfRule>
  </conditionalFormatting>
  <conditionalFormatting sqref="H26">
    <cfRule type="expression" dxfId="732" priority="148" stopIfTrue="1">
      <formula>$H$26=0</formula>
    </cfRule>
  </conditionalFormatting>
  <conditionalFormatting sqref="H27">
    <cfRule type="expression" dxfId="731" priority="147" stopIfTrue="1">
      <formula>$H$27=0</formula>
    </cfRule>
  </conditionalFormatting>
  <conditionalFormatting sqref="H28">
    <cfRule type="expression" dxfId="730" priority="146" stopIfTrue="1">
      <formula>$H$28=0</formula>
    </cfRule>
  </conditionalFormatting>
  <conditionalFormatting sqref="H29">
    <cfRule type="expression" dxfId="729" priority="145" stopIfTrue="1">
      <formula>$H$29=0</formula>
    </cfRule>
  </conditionalFormatting>
  <conditionalFormatting sqref="H30">
    <cfRule type="expression" dxfId="728" priority="144" stopIfTrue="1">
      <formula>$H$30=0</formula>
    </cfRule>
  </conditionalFormatting>
  <conditionalFormatting sqref="H31">
    <cfRule type="expression" dxfId="727" priority="143" stopIfTrue="1">
      <formula>$H$31=0</formula>
    </cfRule>
  </conditionalFormatting>
  <conditionalFormatting sqref="H32">
    <cfRule type="expression" dxfId="726" priority="142" stopIfTrue="1">
      <formula>$H$32=0</formula>
    </cfRule>
  </conditionalFormatting>
  <conditionalFormatting sqref="H33">
    <cfRule type="expression" dxfId="725" priority="141" stopIfTrue="1">
      <formula>$H$33=0</formula>
    </cfRule>
  </conditionalFormatting>
  <conditionalFormatting sqref="H34">
    <cfRule type="expression" dxfId="724" priority="140" stopIfTrue="1">
      <formula>$H$34=0</formula>
    </cfRule>
  </conditionalFormatting>
  <conditionalFormatting sqref="H35:H36">
    <cfRule type="expression" dxfId="723" priority="139" stopIfTrue="1">
      <formula>$H$35=0</formula>
    </cfRule>
  </conditionalFormatting>
  <conditionalFormatting sqref="D6:D37">
    <cfRule type="expression" dxfId="722" priority="119" stopIfTrue="1">
      <formula>A6=0</formula>
    </cfRule>
  </conditionalFormatting>
  <conditionalFormatting sqref="E6:E37">
    <cfRule type="expression" dxfId="721" priority="118" stopIfTrue="1">
      <formula>A6=0</formula>
    </cfRule>
  </conditionalFormatting>
  <conditionalFormatting sqref="N6:N37">
    <cfRule type="expression" dxfId="720" priority="115" stopIfTrue="1">
      <formula>A6=0</formula>
    </cfRule>
    <cfRule type="expression" dxfId="719" priority="116" stopIfTrue="1">
      <formula>N6=99</formula>
    </cfRule>
  </conditionalFormatting>
  <conditionalFormatting sqref="K6:K37">
    <cfRule type="expression" dxfId="718" priority="114" stopIfTrue="1">
      <formula>A6=0</formula>
    </cfRule>
  </conditionalFormatting>
  <conditionalFormatting sqref="L6:L37">
    <cfRule type="expression" dxfId="717" priority="113" stopIfTrue="1">
      <formula>A6=0</formula>
    </cfRule>
  </conditionalFormatting>
  <conditionalFormatting sqref="M6:M37">
    <cfRule type="expression" dxfId="716" priority="112" stopIfTrue="1">
      <formula>A6=0</formula>
    </cfRule>
  </conditionalFormatting>
  <conditionalFormatting sqref="O6:O37">
    <cfRule type="expression" dxfId="715" priority="111" stopIfTrue="1">
      <formula>A6=0</formula>
    </cfRule>
  </conditionalFormatting>
  <conditionalFormatting sqref="Q6:Q37">
    <cfRule type="expression" dxfId="714" priority="110" stopIfTrue="1">
      <formula>A6=0</formula>
    </cfRule>
  </conditionalFormatting>
  <conditionalFormatting sqref="S6:S37">
    <cfRule type="expression" dxfId="713" priority="109" stopIfTrue="1">
      <formula>A6=0</formula>
    </cfRule>
  </conditionalFormatting>
  <conditionalFormatting sqref="U6:U37">
    <cfRule type="expression" dxfId="712" priority="108" stopIfTrue="1">
      <formula>A6=0</formula>
    </cfRule>
  </conditionalFormatting>
  <conditionalFormatting sqref="W6:W37">
    <cfRule type="expression" dxfId="711" priority="107" stopIfTrue="1">
      <formula>A6=0</formula>
    </cfRule>
  </conditionalFormatting>
  <conditionalFormatting sqref="Y6:Y37">
    <cfRule type="expression" dxfId="710" priority="106" stopIfTrue="1">
      <formula>A6=0</formula>
    </cfRule>
  </conditionalFormatting>
  <conditionalFormatting sqref="B6:B37">
    <cfRule type="expression" dxfId="709" priority="103" stopIfTrue="1">
      <formula>H6=1</formula>
    </cfRule>
    <cfRule type="expression" dxfId="708" priority="104" stopIfTrue="1">
      <formula>H6=2</formula>
    </cfRule>
    <cfRule type="expression" dxfId="707" priority="105" stopIfTrue="1">
      <formula>H6=3</formula>
    </cfRule>
  </conditionalFormatting>
  <conditionalFormatting sqref="AA6:AA37">
    <cfRule type="expression" dxfId="706" priority="102" stopIfTrue="1">
      <formula>A6=0</formula>
    </cfRule>
  </conditionalFormatting>
  <conditionalFormatting sqref="AC6:AC37">
    <cfRule type="expression" dxfId="705" priority="101" stopIfTrue="1">
      <formula>A6=0</formula>
    </cfRule>
  </conditionalFormatting>
  <conditionalFormatting sqref="AE6:AE37">
    <cfRule type="expression" dxfId="704" priority="100" stopIfTrue="1">
      <formula>A6=0</formula>
    </cfRule>
  </conditionalFormatting>
  <conditionalFormatting sqref="P6:P37">
    <cfRule type="expression" dxfId="703" priority="95" stopIfTrue="1">
      <formula>A6=0</formula>
    </cfRule>
    <cfRule type="expression" dxfId="702" priority="96" stopIfTrue="1">
      <formula>P6=99</formula>
    </cfRule>
  </conditionalFormatting>
  <conditionalFormatting sqref="R6:R37">
    <cfRule type="expression" dxfId="701" priority="93" stopIfTrue="1">
      <formula>A6=0</formula>
    </cfRule>
    <cfRule type="expression" dxfId="700" priority="94" stopIfTrue="1">
      <formula>R6=99</formula>
    </cfRule>
  </conditionalFormatting>
  <conditionalFormatting sqref="T6:T37">
    <cfRule type="expression" dxfId="699" priority="91" stopIfTrue="1">
      <formula>A6=0</formula>
    </cfRule>
    <cfRule type="expression" dxfId="698" priority="92" stopIfTrue="1">
      <formula>T6=99</formula>
    </cfRule>
  </conditionalFormatting>
  <conditionalFormatting sqref="V6:V37">
    <cfRule type="expression" dxfId="697" priority="89" stopIfTrue="1">
      <formula>A6=0</formula>
    </cfRule>
    <cfRule type="expression" dxfId="696" priority="90" stopIfTrue="1">
      <formula>V6=99</formula>
    </cfRule>
  </conditionalFormatting>
  <conditionalFormatting sqref="X6:X37">
    <cfRule type="expression" dxfId="695" priority="87" stopIfTrue="1">
      <formula>A6=0</formula>
    </cfRule>
    <cfRule type="expression" dxfId="694" priority="88" stopIfTrue="1">
      <formula>X6=99</formula>
    </cfRule>
  </conditionalFormatting>
  <conditionalFormatting sqref="Z6:Z37">
    <cfRule type="expression" dxfId="693" priority="85" stopIfTrue="1">
      <formula>A6=0</formula>
    </cfRule>
    <cfRule type="expression" dxfId="692" priority="86" stopIfTrue="1">
      <formula>Z6=99</formula>
    </cfRule>
  </conditionalFormatting>
  <conditionalFormatting sqref="AB6:AB37">
    <cfRule type="expression" dxfId="691" priority="83" stopIfTrue="1">
      <formula>A6=0</formula>
    </cfRule>
    <cfRule type="expression" dxfId="690" priority="84" stopIfTrue="1">
      <formula>AB6=99</formula>
    </cfRule>
  </conditionalFormatting>
  <conditionalFormatting sqref="AD6:AD37">
    <cfRule type="expression" dxfId="689" priority="81" stopIfTrue="1">
      <formula>A6=0</formula>
    </cfRule>
    <cfRule type="expression" dxfId="688" priority="82" stopIfTrue="1">
      <formula>AD6=99</formula>
    </cfRule>
  </conditionalFormatting>
  <conditionalFormatting sqref="AI6:AI37">
    <cfRule type="expression" dxfId="687" priority="80" stopIfTrue="1">
      <formula>A6=0</formula>
    </cfRule>
  </conditionalFormatting>
  <conditionalFormatting sqref="AJ6:AJ37">
    <cfRule type="expression" dxfId="686" priority="79" stopIfTrue="1">
      <formula>A6=0</formula>
    </cfRule>
  </conditionalFormatting>
  <conditionalFormatting sqref="AK6:AK37">
    <cfRule type="expression" dxfId="685" priority="78" stopIfTrue="1">
      <formula>A6=0</formula>
    </cfRule>
  </conditionalFormatting>
  <conditionalFormatting sqref="AL6:AL37">
    <cfRule type="expression" dxfId="684" priority="77" stopIfTrue="1">
      <formula>A6=0</formula>
    </cfRule>
  </conditionalFormatting>
  <conditionalFormatting sqref="AM6:AM37">
    <cfRule type="expression" dxfId="683" priority="76" stopIfTrue="1">
      <formula>A6=0</formula>
    </cfRule>
  </conditionalFormatting>
  <conditionalFormatting sqref="AN6:AN37">
    <cfRule type="expression" dxfId="682" priority="75" stopIfTrue="1">
      <formula>A6=0</formula>
    </cfRule>
  </conditionalFormatting>
  <conditionalFormatting sqref="AO6:AO37">
    <cfRule type="expression" dxfId="681" priority="74" stopIfTrue="1">
      <formula>A6=0</formula>
    </cfRule>
  </conditionalFormatting>
  <conditionalFormatting sqref="AP6:AP37">
    <cfRule type="expression" dxfId="680" priority="73" stopIfTrue="1">
      <formula>A6=0</formula>
    </cfRule>
  </conditionalFormatting>
  <conditionalFormatting sqref="AQ6:AQ37">
    <cfRule type="expression" dxfId="679" priority="72" stopIfTrue="1">
      <formula>A6=0</formula>
    </cfRule>
  </conditionalFormatting>
  <conditionalFormatting sqref="AS6:AS37">
    <cfRule type="expression" dxfId="678" priority="71" stopIfTrue="1">
      <formula>A6=0</formula>
    </cfRule>
  </conditionalFormatting>
  <conditionalFormatting sqref="AT6:AT37">
    <cfRule type="expression" dxfId="677" priority="70" stopIfTrue="1">
      <formula>A6=0</formula>
    </cfRule>
  </conditionalFormatting>
  <conditionalFormatting sqref="AU6:AU37">
    <cfRule type="expression" dxfId="676" priority="69" stopIfTrue="1">
      <formula>A6=0</formula>
    </cfRule>
  </conditionalFormatting>
  <conditionalFormatting sqref="AV6:AV37">
    <cfRule type="expression" dxfId="675" priority="68" stopIfTrue="1">
      <formula>A6=0</formula>
    </cfRule>
  </conditionalFormatting>
  <conditionalFormatting sqref="AW6:AW37">
    <cfRule type="expression" dxfId="674" priority="67" stopIfTrue="1">
      <formula>A6=0</formula>
    </cfRule>
  </conditionalFormatting>
  <conditionalFormatting sqref="AX6:AX37">
    <cfRule type="expression" dxfId="673" priority="66" stopIfTrue="1">
      <formula>A6=0</formula>
    </cfRule>
  </conditionalFormatting>
  <conditionalFormatting sqref="AY6:AY37">
    <cfRule type="expression" dxfId="672" priority="65" stopIfTrue="1">
      <formula>A6=0</formula>
    </cfRule>
  </conditionalFormatting>
  <conditionalFormatting sqref="AZ6:AZ37">
    <cfRule type="expression" dxfId="671" priority="64" stopIfTrue="1">
      <formula>A6=0</formula>
    </cfRule>
  </conditionalFormatting>
  <conditionalFormatting sqref="BA6:BA37">
    <cfRule type="expression" dxfId="670" priority="63" stopIfTrue="1">
      <formula>A6=0</formula>
    </cfRule>
  </conditionalFormatting>
  <conditionalFormatting sqref="BB6:BB37">
    <cfRule type="expression" dxfId="669" priority="62" stopIfTrue="1">
      <formula>A6=0</formula>
    </cfRule>
  </conditionalFormatting>
  <conditionalFormatting sqref="BD6:BD37">
    <cfRule type="expression" dxfId="668" priority="60" stopIfTrue="1">
      <formula>A6=0</formula>
    </cfRule>
  </conditionalFormatting>
  <conditionalFormatting sqref="BE6:BE37">
    <cfRule type="expression" dxfId="667" priority="59" stopIfTrue="1">
      <formula>A6=0</formula>
    </cfRule>
  </conditionalFormatting>
  <conditionalFormatting sqref="I8 I10 I12:I37">
    <cfRule type="expression" dxfId="666" priority="58" stopIfTrue="1">
      <formula>A8=0</formula>
    </cfRule>
  </conditionalFormatting>
  <conditionalFormatting sqref="C40:I40">
    <cfRule type="expression" dxfId="665" priority="57" stopIfTrue="1">
      <formula>$C$40=0</formula>
    </cfRule>
  </conditionalFormatting>
  <conditionalFormatting sqref="O40:AB40">
    <cfRule type="expression" dxfId="664" priority="56" stopIfTrue="1">
      <formula>$O$40=0</formula>
    </cfRule>
  </conditionalFormatting>
  <conditionalFormatting sqref="H36">
    <cfRule type="expression" dxfId="663" priority="20" stopIfTrue="1">
      <formula>$H$36=0</formula>
    </cfRule>
  </conditionalFormatting>
  <conditionalFormatting sqref="H37">
    <cfRule type="expression" dxfId="662" priority="19" stopIfTrue="1">
      <formula>$H$37=0</formula>
    </cfRule>
  </conditionalFormatting>
  <conditionalFormatting sqref="B5:B44">
    <cfRule type="expression" dxfId="661" priority="16" stopIfTrue="1">
      <formula>J5=1</formula>
    </cfRule>
    <cfRule type="expression" dxfId="660" priority="17" stopIfTrue="1">
      <formula>J5=2</formula>
    </cfRule>
    <cfRule type="expression" dxfId="659" priority="18" stopIfTrue="1">
      <formula>J5=3</formula>
    </cfRule>
  </conditionalFormatting>
  <conditionalFormatting sqref="BL7:BL44">
    <cfRule type="expression" dxfId="658" priority="15" stopIfTrue="1">
      <formula>A7="X"</formula>
    </cfRule>
  </conditionalFormatting>
  <conditionalFormatting sqref="BM7:BM44">
    <cfRule type="expression" dxfId="657" priority="14" stopIfTrue="1">
      <formula>A7="X"</formula>
    </cfRule>
  </conditionalFormatting>
  <conditionalFormatting sqref="BN7:BN44">
    <cfRule type="expression" dxfId="656" priority="13" stopIfTrue="1">
      <formula>A7="X"</formula>
    </cfRule>
  </conditionalFormatting>
  <conditionalFormatting sqref="I8 I10 I12:I44">
    <cfRule type="expression" dxfId="655" priority="11" stopIfTrue="1">
      <formula>I8&gt;150</formula>
    </cfRule>
    <cfRule type="expression" dxfId="654" priority="12" stopIfTrue="1">
      <formula>I8&lt;-150</formula>
    </cfRule>
  </conditionalFormatting>
  <conditionalFormatting sqref="P5:P44">
    <cfRule type="expression" dxfId="653" priority="10" stopIfTrue="1">
      <formula>P5=999</formula>
    </cfRule>
  </conditionalFormatting>
  <conditionalFormatting sqref="R5:R44 T5:T44 V5:V44">
    <cfRule type="expression" dxfId="652" priority="9" stopIfTrue="1">
      <formula>R5=999</formula>
    </cfRule>
  </conditionalFormatting>
  <conditionalFormatting sqref="X5:X44 Z5:Z44 AB5:AB44 AD5:AD44 AF5:AF44 AH5:AH44 AJ5:AJ44">
    <cfRule type="expression" dxfId="651" priority="8" stopIfTrue="1">
      <formula>X5=999</formula>
    </cfRule>
  </conditionalFormatting>
  <conditionalFormatting sqref="Q3:AK3">
    <cfRule type="expression" dxfId="650" priority="7" stopIfTrue="1">
      <formula>$Q$3=""</formula>
    </cfRule>
  </conditionalFormatting>
  <conditionalFormatting sqref="C47:K47">
    <cfRule type="expression" dxfId="649" priority="6" stopIfTrue="1">
      <formula>$C$47=0</formula>
    </cfRule>
  </conditionalFormatting>
  <conditionalFormatting sqref="Q47:AD47">
    <cfRule type="expression" dxfId="648" priority="5" stopIfTrue="1">
      <formula>$Q$47=0</formula>
    </cfRule>
  </conditionalFormatting>
  <conditionalFormatting sqref="Q5:Q44 S5:S44 U5:U44 W5:W44 Y5:Y44 AA5:AA44 AC5:AC44 AE5:AE44 AG5:AG44 AI5:AI44 AK5:AK44">
    <cfRule type="cellIs" dxfId="647" priority="4" stopIfTrue="1" operator="equal">
      <formula>2</formula>
    </cfRule>
  </conditionalFormatting>
  <conditionalFormatting sqref="J5:J44">
    <cfRule type="cellIs" dxfId="646" priority="1" stopIfTrue="1" operator="equal">
      <formula>3</formula>
    </cfRule>
    <cfRule type="cellIs" dxfId="645" priority="2" stopIfTrue="1" operator="equal">
      <formula>2</formula>
    </cfRule>
    <cfRule type="cellIs" dxfId="644" priority="3" stopIfTrue="1" operator="equal">
      <formula>1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BC95"/>
  <sheetViews>
    <sheetView zoomScale="75" zoomScaleNormal="75" workbookViewId="0">
      <selection activeCell="X30" sqref="X30"/>
    </sheetView>
  </sheetViews>
  <sheetFormatPr defaultColWidth="9.140625" defaultRowHeight="15.75" outlineLevelCol="1"/>
  <cols>
    <col min="1" max="1" width="3.28515625" style="360" customWidth="1"/>
    <col min="2" max="2" width="4.7109375" style="367" customWidth="1"/>
    <col min="3" max="3" width="25.28515625" style="367" customWidth="1"/>
    <col min="4" max="4" width="15.42578125" style="367" customWidth="1"/>
    <col min="5" max="9" width="6.7109375" style="367" customWidth="1"/>
    <col min="10" max="31" width="3.7109375" style="367" customWidth="1"/>
    <col min="32" max="32" width="6.7109375" style="367" customWidth="1"/>
    <col min="33" max="33" width="2.5703125" style="367" customWidth="1"/>
    <col min="34" max="34" width="6.7109375" style="367" customWidth="1"/>
    <col min="35" max="35" width="6.7109375" style="438" customWidth="1" outlineLevel="1"/>
    <col min="36" max="36" width="5.5703125" style="367" customWidth="1"/>
    <col min="37" max="43" width="6.7109375" style="367" customWidth="1"/>
    <col min="44" max="46" width="6.7109375" style="439" customWidth="1" outlineLevel="1"/>
    <col min="47" max="47" width="9.140625" style="439"/>
    <col min="48" max="16384" width="9.140625" style="367"/>
  </cols>
  <sheetData>
    <row r="1" spans="1:55" ht="15" customHeight="1">
      <c r="B1" s="361" t="s">
        <v>415</v>
      </c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  <c r="T1" s="361"/>
      <c r="U1" s="361"/>
      <c r="V1" s="361"/>
      <c r="W1" s="361"/>
      <c r="X1" s="361"/>
      <c r="Y1" s="361"/>
      <c r="Z1" s="361"/>
      <c r="AA1" s="361"/>
      <c r="AB1" s="361"/>
      <c r="AC1" s="361"/>
      <c r="AD1" s="361"/>
      <c r="AE1" s="361"/>
      <c r="AF1" s="361"/>
      <c r="AG1" s="362"/>
      <c r="AH1" s="363"/>
      <c r="AI1" s="363"/>
      <c r="AJ1" s="4"/>
      <c r="AK1" s="364" t="s">
        <v>416</v>
      </c>
      <c r="AL1" s="364"/>
      <c r="AM1" s="364"/>
      <c r="AN1" s="364" t="s">
        <v>417</v>
      </c>
      <c r="AO1" s="364"/>
      <c r="AP1" s="364"/>
      <c r="AQ1" s="4"/>
      <c r="AR1" s="365"/>
      <c r="AS1" s="365"/>
      <c r="AT1" s="365"/>
      <c r="AU1" s="365"/>
      <c r="AV1" s="4"/>
      <c r="AW1" s="4"/>
      <c r="AX1" s="4"/>
      <c r="AY1" s="4"/>
      <c r="AZ1" s="4"/>
      <c r="BA1" s="366"/>
      <c r="BB1" s="366"/>
      <c r="BC1" s="366"/>
    </row>
    <row r="2" spans="1:55" ht="15" customHeight="1"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W2" s="361"/>
      <c r="X2" s="361"/>
      <c r="Y2" s="361"/>
      <c r="Z2" s="361"/>
      <c r="AA2" s="361"/>
      <c r="AB2" s="361"/>
      <c r="AC2" s="361"/>
      <c r="AD2" s="361"/>
      <c r="AE2" s="361"/>
      <c r="AF2" s="361"/>
      <c r="AG2" s="362"/>
      <c r="AH2" s="363"/>
      <c r="AI2" s="363"/>
      <c r="AJ2" s="4"/>
      <c r="AK2" s="368"/>
      <c r="AL2" s="369"/>
      <c r="AM2" s="370"/>
      <c r="AN2" s="371" t="s">
        <v>20</v>
      </c>
      <c r="AO2" s="371" t="s">
        <v>418</v>
      </c>
      <c r="AP2" s="371" t="s">
        <v>419</v>
      </c>
      <c r="AQ2" s="4"/>
      <c r="AR2" s="365"/>
      <c r="AS2" s="365"/>
      <c r="AT2" s="365"/>
      <c r="AU2" s="365"/>
      <c r="AV2" s="4"/>
      <c r="AW2" s="4"/>
      <c r="AX2" s="4"/>
      <c r="AY2" s="4"/>
      <c r="AZ2" s="4"/>
      <c r="BA2" s="366"/>
      <c r="BB2" s="366"/>
      <c r="BC2" s="366"/>
    </row>
    <row r="3" spans="1:55" ht="15" customHeight="1">
      <c r="B3" s="372" t="s">
        <v>420</v>
      </c>
      <c r="C3" s="372"/>
      <c r="D3" s="373" t="s">
        <v>280</v>
      </c>
      <c r="E3" s="373"/>
      <c r="F3" s="373"/>
      <c r="G3" s="373"/>
      <c r="H3" s="373"/>
      <c r="I3" s="373"/>
      <c r="J3" s="374"/>
      <c r="K3" s="374"/>
      <c r="L3" s="374"/>
      <c r="M3" s="374"/>
      <c r="N3" s="374"/>
      <c r="O3" s="374"/>
      <c r="P3" s="374"/>
      <c r="Q3" s="374"/>
      <c r="R3" s="374"/>
      <c r="S3" s="374"/>
      <c r="T3" s="374"/>
      <c r="U3" s="374"/>
      <c r="V3" s="374"/>
      <c r="W3" s="374"/>
      <c r="X3" s="374"/>
      <c r="Y3" s="374"/>
      <c r="Z3" s="374"/>
      <c r="AA3" s="374"/>
      <c r="AB3" s="374"/>
      <c r="AC3" s="374"/>
      <c r="AD3" s="374"/>
      <c r="AE3" s="374"/>
      <c r="AF3" s="374"/>
      <c r="AG3" s="199"/>
      <c r="AH3" s="375"/>
      <c r="AI3" s="375"/>
      <c r="AJ3" s="4"/>
      <c r="AK3" s="376">
        <v>1</v>
      </c>
      <c r="AL3" s="376">
        <v>2</v>
      </c>
      <c r="AM3" s="376">
        <v>3</v>
      </c>
      <c r="AN3" s="377">
        <f>MAX(G5:G24)</f>
        <v>16</v>
      </c>
      <c r="AO3" s="378">
        <f>MAX(H5:H24)</f>
        <v>74</v>
      </c>
      <c r="AP3" s="377">
        <f>AVERAGE(G5:G24)</f>
        <v>9</v>
      </c>
      <c r="AQ3" s="4"/>
      <c r="AR3" s="365"/>
      <c r="AS3" s="365"/>
      <c r="AT3" s="365"/>
      <c r="AU3" s="365"/>
      <c r="AV3" s="4"/>
      <c r="AW3" s="4"/>
      <c r="AX3" s="4"/>
      <c r="AY3" s="4"/>
      <c r="AZ3" s="4"/>
      <c r="BA3" s="366"/>
      <c r="BB3" s="366"/>
      <c r="BC3" s="366"/>
    </row>
    <row r="4" spans="1:55" s="396" customFormat="1" ht="36" customHeight="1">
      <c r="A4" s="379"/>
      <c r="B4" s="380" t="s">
        <v>7</v>
      </c>
      <c r="C4" s="381" t="s">
        <v>142</v>
      </c>
      <c r="D4" s="382" t="s">
        <v>66</v>
      </c>
      <c r="E4" s="382" t="s">
        <v>421</v>
      </c>
      <c r="F4" s="382" t="s">
        <v>422</v>
      </c>
      <c r="G4" s="380" t="s">
        <v>20</v>
      </c>
      <c r="H4" s="383" t="s">
        <v>423</v>
      </c>
      <c r="I4" s="380" t="s">
        <v>19</v>
      </c>
      <c r="J4" s="384">
        <v>1</v>
      </c>
      <c r="K4" s="385"/>
      <c r="L4" s="386">
        <v>2</v>
      </c>
      <c r="M4" s="387"/>
      <c r="N4" s="386">
        <v>3</v>
      </c>
      <c r="O4" s="387"/>
      <c r="P4" s="386">
        <v>4</v>
      </c>
      <c r="Q4" s="387"/>
      <c r="R4" s="386">
        <v>5</v>
      </c>
      <c r="S4" s="387"/>
      <c r="T4" s="386">
        <v>6</v>
      </c>
      <c r="U4" s="387"/>
      <c r="V4" s="386">
        <v>7</v>
      </c>
      <c r="W4" s="387"/>
      <c r="X4" s="386">
        <v>8</v>
      </c>
      <c r="Y4" s="387"/>
      <c r="Z4" s="386">
        <v>9</v>
      </c>
      <c r="AA4" s="387"/>
      <c r="AB4" s="386">
        <v>10</v>
      </c>
      <c r="AC4" s="387"/>
      <c r="AD4" s="388" t="s">
        <v>424</v>
      </c>
      <c r="AE4" s="389"/>
      <c r="AF4" s="381" t="s">
        <v>425</v>
      </c>
      <c r="AG4" s="390"/>
      <c r="AH4" s="381" t="s">
        <v>426</v>
      </c>
      <c r="AI4" s="381" t="s">
        <v>427</v>
      </c>
      <c r="AJ4" s="391"/>
      <c r="AK4" s="392">
        <v>1</v>
      </c>
      <c r="AL4" s="392">
        <v>2</v>
      </c>
      <c r="AM4" s="392">
        <v>3</v>
      </c>
      <c r="AN4" s="392">
        <v>4</v>
      </c>
      <c r="AO4" s="392">
        <v>5</v>
      </c>
      <c r="AP4" s="392">
        <v>6</v>
      </c>
      <c r="AQ4" s="392">
        <v>7</v>
      </c>
      <c r="AR4" s="392">
        <v>8</v>
      </c>
      <c r="AS4" s="392">
        <v>9</v>
      </c>
      <c r="AT4" s="392">
        <v>10</v>
      </c>
      <c r="AU4" s="393"/>
      <c r="AV4" s="394"/>
      <c r="AW4" s="394"/>
      <c r="AX4" s="394"/>
      <c r="AY4" s="394"/>
      <c r="AZ4" s="394"/>
      <c r="BA4" s="395"/>
      <c r="BB4" s="395"/>
      <c r="BC4" s="395"/>
    </row>
    <row r="5" spans="1:55" ht="17.25" customHeight="1">
      <c r="B5" s="397">
        <v>1</v>
      </c>
      <c r="C5" s="398" t="s">
        <v>154</v>
      </c>
      <c r="D5" s="399" t="s">
        <v>155</v>
      </c>
      <c r="E5" s="399">
        <v>1168</v>
      </c>
      <c r="F5" s="399">
        <f>SUM(E5:E6)/2</f>
        <v>584</v>
      </c>
      <c r="G5" s="400">
        <f>SUM(L5:AC5)</f>
        <v>10</v>
      </c>
      <c r="H5" s="401">
        <f>AK25</f>
        <v>33</v>
      </c>
      <c r="I5" s="400">
        <v>4</v>
      </c>
      <c r="J5" s="402"/>
      <c r="K5" s="403"/>
      <c r="L5" s="404">
        <f>IF(L6+M6=0,"",IF(L6-M6=4,2,IF(L6-M6=3,2,IF(L6-M6=2,2,IF(L6-M6=0,1,IF(L6-M6=-1,0,IF(L6-M6&lt;-1,0)))))))</f>
        <v>2</v>
      </c>
      <c r="M5" s="405"/>
      <c r="N5" s="404">
        <f>IF(N6+O6=0,"",IF(N6-O6=4,2,IF(N6-O6=3,2,IF(N6-O6=2,2,IF(N6-O6=0,1,IF(N6-O6=-1,0,IF(N6-O6&lt;-1,0)))))))</f>
        <v>0</v>
      </c>
      <c r="O5" s="405"/>
      <c r="P5" s="404">
        <f>IF(P6+Q6=0,"",IF(P6-Q6=4,2,IF(P6-Q6=3,2,IF(P6-Q6=2,2,IF(P6-Q6=0,1,IF(P6-Q6=-1,0,IF(P6-Q6&lt;-1,0)))))))</f>
        <v>2</v>
      </c>
      <c r="Q5" s="405"/>
      <c r="R5" s="404">
        <f>IF(R6+S6=0,"",IF(R6-S6=4,2,IF(R6-S6=3,2,IF(R6-S6=2,2,IF(R6-S6=0,1,IF(R6-S6=-1,0,IF(R6-S6&lt;-1,0)))))))</f>
        <v>2</v>
      </c>
      <c r="S5" s="405"/>
      <c r="T5" s="404">
        <f>IF(T6+U6=0,"",IF(T6-U6=4,2,IF(T6-U6=3,2,IF(T6-U6=2,2,IF(T6-U6=0,1,IF(T6-U6=-1,0,IF(T6-U6&lt;-1,0)))))))</f>
        <v>0</v>
      </c>
      <c r="U5" s="405"/>
      <c r="V5" s="404">
        <f>IF(V6+W6=0,"",IF(V6-W6=4,2,IF(V6-W6=3,2,IF(V6-W6=2,2,IF(V6-W6=0,1,IF(V6-W6=-1,0,IF(V6-W6&lt;-1,0)))))))</f>
        <v>2</v>
      </c>
      <c r="W5" s="405"/>
      <c r="X5" s="404">
        <f>IF(X6+Y6=0,"",IF(X6-Y6=4,2,IF(X6-Y6=3,2,IF(X6-Y6=2,2,IF(X6-Y6=0,1,IF(X6-Y6=-1,0,IF(X6-Y6&lt;-1,0)))))))</f>
        <v>2</v>
      </c>
      <c r="Y5" s="405"/>
      <c r="Z5" s="404">
        <f>IF(Z6+AA6=0,"",IF(Z6-AA6=4,2,IF(Z6-AA6=3,2,IF(Z6-AA6=2,2,IF(Z6-AA6=0,1,IF(Z6-AA6=-1,0,IF(Z6-AA6&lt;-1,0)))))))</f>
        <v>0</v>
      </c>
      <c r="AA5" s="405"/>
      <c r="AB5" s="404">
        <f>IF(AB6+AC6=0,"",IF(AB6-AC6=4,2,IF(AB6-AC6=3,2,IF(AB6-AC6=2,2,IF(AB6-AC6=0,1,IF(AB6-AC6=-1,0,IF(AB6-AC6&lt;-1,0)))))))</f>
        <v>0</v>
      </c>
      <c r="AC5" s="405"/>
      <c r="AD5" s="406">
        <f>IF(AD6+AE6=0,"",SUM(AD6/AE6))</f>
        <v>1.2380952380952381</v>
      </c>
      <c r="AE5" s="407"/>
      <c r="AF5" s="408" t="s">
        <v>439</v>
      </c>
      <c r="AG5" s="390"/>
      <c r="AH5" s="409">
        <f>RANK(G5,$G$5:$G$24)</f>
        <v>4</v>
      </c>
      <c r="AI5" s="409">
        <f>RANK($H5,$H5:$H24)</f>
        <v>7</v>
      </c>
      <c r="AJ5" s="375"/>
      <c r="AK5" s="410"/>
      <c r="AL5" s="411">
        <f>IF($L5=1,$G5)+IF($L5=0,$G5)</f>
        <v>0</v>
      </c>
      <c r="AM5" s="411">
        <f>IF($N5=1,$G5)+IF($N5=0,$G5)</f>
        <v>10</v>
      </c>
      <c r="AN5" s="411">
        <f>IF($P5=1,$G5)+IF($P5=0,$G5)</f>
        <v>0</v>
      </c>
      <c r="AO5" s="411">
        <f>IF($R5=1,$G5)+IF($R5=0,$G5)</f>
        <v>0</v>
      </c>
      <c r="AP5" s="411">
        <f>IF($T5=1,$G5)+IF($T5=0,$G5)</f>
        <v>10</v>
      </c>
      <c r="AQ5" s="411">
        <f>IF($V5=1,$G5)+IF($V5=0,$G5)</f>
        <v>0</v>
      </c>
      <c r="AR5" s="411">
        <f>IF($X5=1,$G5)+IF($X5=0,$G5)</f>
        <v>0</v>
      </c>
      <c r="AS5" s="411">
        <f>IF($Z5=1,$G5)+IF($Z5=0,$G5)</f>
        <v>10</v>
      </c>
      <c r="AT5" s="411">
        <f>IF($AB5=1,$G5)+IF($AB5=0,$G5)</f>
        <v>10</v>
      </c>
      <c r="AU5" s="365"/>
      <c r="AV5" s="4"/>
      <c r="AW5" s="4"/>
      <c r="AX5" s="4"/>
      <c r="AY5" s="4"/>
      <c r="AZ5" s="4"/>
      <c r="BA5" s="366"/>
      <c r="BB5" s="366"/>
      <c r="BC5" s="366"/>
    </row>
    <row r="6" spans="1:55" ht="17.25" customHeight="1">
      <c r="B6" s="412"/>
      <c r="C6" s="413"/>
      <c r="D6" s="414"/>
      <c r="E6" s="415"/>
      <c r="F6" s="414"/>
      <c r="G6" s="400"/>
      <c r="H6" s="401"/>
      <c r="I6" s="400"/>
      <c r="J6" s="416"/>
      <c r="K6" s="417"/>
      <c r="L6" s="418">
        <v>4</v>
      </c>
      <c r="M6" s="419">
        <v>2</v>
      </c>
      <c r="N6" s="418">
        <v>2</v>
      </c>
      <c r="O6" s="419">
        <v>4</v>
      </c>
      <c r="P6" s="418">
        <v>4</v>
      </c>
      <c r="Q6" s="419">
        <v>1</v>
      </c>
      <c r="R6" s="418">
        <v>4</v>
      </c>
      <c r="S6" s="419">
        <v>1</v>
      </c>
      <c r="T6" s="418">
        <v>0</v>
      </c>
      <c r="U6" s="419">
        <v>4</v>
      </c>
      <c r="V6" s="418">
        <v>4</v>
      </c>
      <c r="W6" s="419">
        <v>0</v>
      </c>
      <c r="X6" s="418">
        <v>4</v>
      </c>
      <c r="Y6" s="420">
        <v>1</v>
      </c>
      <c r="Z6" s="421">
        <v>2</v>
      </c>
      <c r="AA6" s="420">
        <v>4</v>
      </c>
      <c r="AB6" s="422">
        <v>2</v>
      </c>
      <c r="AC6" s="423">
        <v>4</v>
      </c>
      <c r="AD6" s="424">
        <f>SUM($AB6,$Z6,$X6,$V6,$T6,$R6,$P6,$N6,$L6,$J6)</f>
        <v>26</v>
      </c>
      <c r="AE6" s="425">
        <f>SUM($K6,$M6,$O6,$Q6,$S6,$U6,$W6,$Y6,$AA6,$AC6)</f>
        <v>21</v>
      </c>
      <c r="AF6" s="426"/>
      <c r="AG6" s="390"/>
      <c r="AH6" s="409"/>
      <c r="AI6" s="409"/>
      <c r="AJ6" s="375"/>
      <c r="AK6" s="410"/>
      <c r="AL6" s="411"/>
      <c r="AM6" s="411"/>
      <c r="AN6" s="411"/>
      <c r="AO6" s="411"/>
      <c r="AP6" s="411"/>
      <c r="AQ6" s="411"/>
      <c r="AR6" s="411"/>
      <c r="AS6" s="411"/>
      <c r="AT6" s="411"/>
      <c r="AU6" s="365"/>
      <c r="AV6" s="4"/>
      <c r="AW6" s="4"/>
      <c r="AX6" s="4"/>
      <c r="AY6" s="4"/>
      <c r="AZ6" s="4"/>
      <c r="BA6" s="366"/>
      <c r="BB6" s="366"/>
      <c r="BC6" s="366"/>
    </row>
    <row r="7" spans="1:55" ht="17.25" customHeight="1">
      <c r="B7" s="397">
        <v>2</v>
      </c>
      <c r="C7" s="442" t="s">
        <v>428</v>
      </c>
      <c r="D7" s="399" t="s">
        <v>247</v>
      </c>
      <c r="E7" s="399">
        <v>1133</v>
      </c>
      <c r="F7" s="399">
        <f>SUM(E7:E8)/2</f>
        <v>566.5</v>
      </c>
      <c r="G7" s="400">
        <f>SUM(J7:AC7)</f>
        <v>1</v>
      </c>
      <c r="H7" s="401">
        <f>AL25</f>
        <v>10</v>
      </c>
      <c r="I7" s="444">
        <v>1</v>
      </c>
      <c r="J7" s="404">
        <f>IF(J8+K8=0,"",IF(J8-K8=4,2,IF(J8-K8=3,2,IF(J8-K8=2,2,IF(J8-K8=0,1,IF(J8-K8=-1,0,IF(J8-K8&lt;-1,0)))))))</f>
        <v>0</v>
      </c>
      <c r="K7" s="405"/>
      <c r="L7" s="402"/>
      <c r="M7" s="403"/>
      <c r="N7" s="404">
        <f>IF(N8+O8=0,"",IF(N8-O8=4,2,IF(N8-O8=3,2,IF(N8-O8=2,2,IF(N8-O8=0,1,IF(N8-O8=-1,0,IF(N8-O8&lt;-1,0)))))))</f>
        <v>0</v>
      </c>
      <c r="O7" s="405"/>
      <c r="P7" s="404">
        <f>IF(P8+Q8=0,"",IF(P8-Q8=4,2,IF(P8-Q8=3,2,IF(P8-Q8=2,2,IF(P8-Q8=0,1,IF(P8-Q8=-1,0,IF(P8-Q8&lt;-1,0)))))))</f>
        <v>0</v>
      </c>
      <c r="Q7" s="405"/>
      <c r="R7" s="404">
        <f>IF(R8+S8=0,"",IF(R8-S8=4,2,IF(R8-S8=3,2,IF(R8-S8=2,2,IF(R8-S8=0,1,IF(R8-S8=-1,0,IF(R8-S8&lt;-1,0)))))))</f>
        <v>0</v>
      </c>
      <c r="S7" s="405"/>
      <c r="T7" s="404">
        <f>IF(T8+U8=0,"",IF(T8-U8=4,2,IF(T8-U8=3,2,IF(T8-U8=2,2,IF(T8-U8=0,1,IF(T8-U8=-1,0,IF(T8-U8&lt;-1,0)))))))</f>
        <v>0</v>
      </c>
      <c r="U7" s="405"/>
      <c r="V7" s="404">
        <f>IF(V8+W8=0,"",IF(V8-W8=4,2,IF(V8-W8=3,2,IF(V8-W8=2,2,IF(V8-W8=0,1,IF(V8-W8=-1,0,IF(V8-W8&lt;-1,0)))))))</f>
        <v>0</v>
      </c>
      <c r="W7" s="405"/>
      <c r="X7" s="404">
        <f>IF(X8+Y8=0,"",IF(X8-Y8=4,2,IF(X8-Y8=3,2,IF(X8-Y8=2,2,IF(X8-Y8=0,1,IF(X8-Y8=-1,0,IF(X8-Y8&lt;-1,0)))))))</f>
        <v>0</v>
      </c>
      <c r="Y7" s="405"/>
      <c r="Z7" s="404">
        <f>IF(Z8+AA8=0,"",IF(Z8-AA8=4,2,IF(Z8-AA8=3,2,IF(Z8-AA8=2,2,IF(Z8-AA8=0,1,IF(Z8-AA8=-1,0,IF(Z8-AA8&lt;-1,0)))))))</f>
        <v>1</v>
      </c>
      <c r="AA7" s="405"/>
      <c r="AB7" s="404">
        <f>IF(AB8+AC8=0,"",IF(AB8-AC8=4,2,IF(AB8-AC8=3,2,IF(AB8-AC8=2,2,IF(AB8-AC8=0,1,IF(AB8-AC8=-1,0,IF(AB8-AC8&lt;-1,0)))))))</f>
        <v>0</v>
      </c>
      <c r="AC7" s="405"/>
      <c r="AD7" s="406">
        <f>IF(AD8+AE8=0,"",SUM(AD8/AE8))</f>
        <v>0.31428571428571428</v>
      </c>
      <c r="AE7" s="407"/>
      <c r="AF7" s="440" t="s">
        <v>440</v>
      </c>
      <c r="AG7" s="390"/>
      <c r="AH7" s="409">
        <f>RANK(G7,$G$5:$G$24)</f>
        <v>10</v>
      </c>
      <c r="AI7" s="409">
        <f>RANK($H7,H5:H24)</f>
        <v>10</v>
      </c>
      <c r="AJ7" s="375"/>
      <c r="AK7" s="411">
        <f>IF($J7=1,$G7)+IF($J7=0,$G7)</f>
        <v>1</v>
      </c>
      <c r="AL7" s="410"/>
      <c r="AM7" s="411">
        <f>IF($N7=1,$G7)+IF($N7=0,$G7)</f>
        <v>1</v>
      </c>
      <c r="AN7" s="411">
        <f>IF($P7=1,$G7)+IF($P7=0,$G7)</f>
        <v>1</v>
      </c>
      <c r="AO7" s="411">
        <f>IF($R7=1,$G7)+IF($R7=0,$G7)</f>
        <v>1</v>
      </c>
      <c r="AP7" s="411">
        <f>IF($T7=1,$G7)+IF($T7=0,$G7)</f>
        <v>1</v>
      </c>
      <c r="AQ7" s="411">
        <f>IF($V7=1,$G7)+IF($V7=0,$G7)</f>
        <v>1</v>
      </c>
      <c r="AR7" s="411">
        <f>IF($X7=1,$G7)+IF($X7=0,$G7)</f>
        <v>1</v>
      </c>
      <c r="AS7" s="411">
        <f>IF($Z7=1,$G7)+IF($Z7=0,$G7)</f>
        <v>1</v>
      </c>
      <c r="AT7" s="411">
        <f>IF($AB7=1,$G7)+IF($AB7=0,$G7)</f>
        <v>1</v>
      </c>
      <c r="AU7" s="365"/>
      <c r="AV7" s="4"/>
      <c r="AW7" s="4"/>
      <c r="AX7" s="4"/>
      <c r="AY7" s="4"/>
      <c r="AZ7" s="4"/>
      <c r="BA7" s="366"/>
      <c r="BB7" s="366"/>
      <c r="BC7" s="366"/>
    </row>
    <row r="8" spans="1:55" ht="17.25" customHeight="1">
      <c r="B8" s="412"/>
      <c r="C8" s="443"/>
      <c r="D8" s="415"/>
      <c r="E8" s="415"/>
      <c r="F8" s="414"/>
      <c r="G8" s="400"/>
      <c r="H8" s="401"/>
      <c r="I8" s="444"/>
      <c r="J8" s="422">
        <v>2</v>
      </c>
      <c r="K8" s="423">
        <v>4</v>
      </c>
      <c r="L8" s="416"/>
      <c r="M8" s="417"/>
      <c r="N8" s="422">
        <v>0</v>
      </c>
      <c r="O8" s="423">
        <v>4</v>
      </c>
      <c r="P8" s="422">
        <v>0</v>
      </c>
      <c r="Q8" s="423">
        <v>4</v>
      </c>
      <c r="R8" s="422">
        <v>1</v>
      </c>
      <c r="S8" s="423">
        <v>4</v>
      </c>
      <c r="T8" s="422">
        <v>2</v>
      </c>
      <c r="U8" s="423">
        <v>4</v>
      </c>
      <c r="V8" s="422">
        <v>1</v>
      </c>
      <c r="W8" s="423">
        <v>4</v>
      </c>
      <c r="X8" s="422">
        <v>1</v>
      </c>
      <c r="Y8" s="423">
        <v>4</v>
      </c>
      <c r="Z8" s="422">
        <v>3</v>
      </c>
      <c r="AA8" s="423">
        <v>3</v>
      </c>
      <c r="AB8" s="422">
        <v>1</v>
      </c>
      <c r="AC8" s="423">
        <v>4</v>
      </c>
      <c r="AD8" s="424">
        <f>SUM($AB8,$Z8,$X8,$V8,$T8,$R8,$P8,$N8,$L8,$J8)</f>
        <v>11</v>
      </c>
      <c r="AE8" s="425">
        <f>SUM($K8,$M8,$O8,$Q8,$S8,$U8,$W8,$Y8,$AA8,$AC8)</f>
        <v>35</v>
      </c>
      <c r="AF8" s="441"/>
      <c r="AG8" s="390"/>
      <c r="AH8" s="409"/>
      <c r="AI8" s="409"/>
      <c r="AJ8" s="375"/>
      <c r="AK8" s="411"/>
      <c r="AL8" s="410"/>
      <c r="AM8" s="411"/>
      <c r="AN8" s="411"/>
      <c r="AO8" s="411"/>
      <c r="AP8" s="411"/>
      <c r="AQ8" s="411"/>
      <c r="AR8" s="411"/>
      <c r="AS8" s="411"/>
      <c r="AT8" s="411"/>
      <c r="AU8" s="365"/>
      <c r="AV8" s="4"/>
      <c r="AW8" s="4"/>
      <c r="AX8" s="4"/>
      <c r="AY8" s="4"/>
      <c r="AZ8" s="4"/>
      <c r="BA8" s="366"/>
      <c r="BB8" s="366"/>
      <c r="BC8" s="366"/>
    </row>
    <row r="9" spans="1:55" ht="17.25" customHeight="1">
      <c r="B9" s="397">
        <v>3</v>
      </c>
      <c r="C9" s="398" t="s">
        <v>104</v>
      </c>
      <c r="D9" s="399" t="s">
        <v>429</v>
      </c>
      <c r="E9" s="399">
        <v>1188</v>
      </c>
      <c r="F9" s="399">
        <f>SUM(E9:E10)/2</f>
        <v>594</v>
      </c>
      <c r="G9" s="428">
        <f>SUM(J9:AC9)</f>
        <v>9</v>
      </c>
      <c r="H9" s="401">
        <f>AM25</f>
        <v>41</v>
      </c>
      <c r="I9" s="400">
        <v>5</v>
      </c>
      <c r="J9" s="404">
        <f>IF(J10+K10=0,"",IF(J10-K10=4,2,IF(J10-K10=3,2,IF(J10-K10=2,2,IF(J10-K10=0,1,IF(J10-K10=-1,0,IF(J10-K10&lt;-1,0)))))))</f>
        <v>2</v>
      </c>
      <c r="K9" s="405"/>
      <c r="L9" s="404">
        <f>IF(L10+M10=0,"",IF(L10-M10=4,2,IF(L10-M10=3,2,IF(L10-M10=2,2,IF(L10-M10=0,1,IF(L10-M10=-1,0,IF(L10-M10&lt;-1,0)))))))</f>
        <v>2</v>
      </c>
      <c r="M9" s="405"/>
      <c r="N9" s="402"/>
      <c r="O9" s="403"/>
      <c r="P9" s="404">
        <f>IF(P10+Q10=0,"",IF(P10-Q10=4,2,IF(P10-Q10=3,2,IF(P10-Q10=2,2,IF(P10-Q10=0,1,IF(P10-Q10=-1,0,IF(P10-Q10&lt;-1,0)))))))</f>
        <v>0</v>
      </c>
      <c r="Q9" s="405"/>
      <c r="R9" s="404">
        <f>IF(R10+S10=0,"",IF(R10-S10=4,2,IF(R10-S10=3,2,IF(R10-S10=2,2,IF(R10-S10=0,1,IF(R10-S10=-1,0,IF(R10-S10&lt;-1,0)))))))</f>
        <v>2</v>
      </c>
      <c r="S9" s="405"/>
      <c r="T9" s="404">
        <f>IF(T10+U10=0,"",IF(T10-U10=4,2,IF(T10-U10=3,2,IF(T10-U10=2,2,IF(T10-U10=0,1,IF(T10-U10=-1,0,IF(T10-U10&lt;-1,0)))))))</f>
        <v>0</v>
      </c>
      <c r="U9" s="405"/>
      <c r="V9" s="404">
        <f>IF(V10+W10=0,"",IF(V10-W10=4,2,IF(V10-W10=3,2,IF(V10-W10=2,2,IF(V10-W10=0,1,IF(V10-W10=-1,0,IF(V10-W10&lt;-1,0)))))))</f>
        <v>0</v>
      </c>
      <c r="W9" s="405"/>
      <c r="X9" s="404">
        <f>IF(X10+Y10=0,"",IF(X10-Y10=4,2,IF(X10-Y10=3,2,IF(X10-Y10=2,2,IF(X10-Y10=0,1,IF(X10-Y10=-1,0,IF(X10-Y10&lt;-1,0)))))))</f>
        <v>1</v>
      </c>
      <c r="Y9" s="405"/>
      <c r="Z9" s="404">
        <f>IF(Z10+AA10=0,"",IF(Z10-AA10=4,2,IF(Z10-AA10=3,2,IF(Z10-AA10=2,2,IF(Z10-AA10=0,1,IF(Z10-AA10=-1,0,IF(Z10-AA10&lt;-1,0)))))))</f>
        <v>2</v>
      </c>
      <c r="AA9" s="405"/>
      <c r="AB9" s="404">
        <f>IF(AB10+AC10=0,"",IF(AB10-AC10=4,2,IF(AB10-AC10=3,2,IF(AB10-AC10=2,2,IF(AB10-AC10=0,1,IF(AB10-AC10=-1,0,IF(AB10-AC10&lt;-1,0)))))))</f>
        <v>0</v>
      </c>
      <c r="AC9" s="405"/>
      <c r="AD9" s="406">
        <f>IF(AD10+AE10=0,"",SUM(AD10/AE10))</f>
        <v>1.0434782608695652</v>
      </c>
      <c r="AE9" s="407"/>
      <c r="AF9" s="408" t="s">
        <v>439</v>
      </c>
      <c r="AG9" s="390"/>
      <c r="AH9" s="409">
        <f>RANK(G9,$G$5:$G$24)</f>
        <v>6</v>
      </c>
      <c r="AI9" s="409">
        <f>RANK($H9,H5:H24)</f>
        <v>4</v>
      </c>
      <c r="AJ9" s="375"/>
      <c r="AK9" s="411">
        <f>IF($J9=1,$G9)+IF($J9=0,$G9)</f>
        <v>0</v>
      </c>
      <c r="AL9" s="411">
        <f>IF($L9=1,$G9)+IF($L9=0,$G9)</f>
        <v>0</v>
      </c>
      <c r="AM9" s="410"/>
      <c r="AN9" s="411">
        <f>IF($P9=1,$G9)+IF($P9=0,$G9)</f>
        <v>9</v>
      </c>
      <c r="AO9" s="411">
        <f>IF($R9=1,$G9)+IF($R9=0,$G9)</f>
        <v>0</v>
      </c>
      <c r="AP9" s="411">
        <f>IF($T9=1,$G9)+IF($T9=0,$G9)</f>
        <v>9</v>
      </c>
      <c r="AQ9" s="411">
        <f>IF($V9=1,$G9)+IF($V9=0,$G9)</f>
        <v>9</v>
      </c>
      <c r="AR9" s="411">
        <f>IF($X9=1,$G9)+IF($X9=0,$G9)</f>
        <v>9</v>
      </c>
      <c r="AS9" s="411">
        <f>IF($Z9=1,$G9)+IF($Z9=0,$G9)</f>
        <v>0</v>
      </c>
      <c r="AT9" s="411">
        <f>IF($AB9=1,$G9)+IF($AB9=0,$G9)</f>
        <v>9</v>
      </c>
      <c r="AU9" s="365"/>
      <c r="AV9" s="4"/>
      <c r="AW9" s="4"/>
      <c r="AX9" s="4"/>
      <c r="AY9" s="4"/>
      <c r="AZ9" s="4"/>
      <c r="BA9" s="366"/>
      <c r="BB9" s="366"/>
      <c r="BC9" s="366"/>
    </row>
    <row r="10" spans="1:55" ht="17.25" customHeight="1">
      <c r="B10" s="412"/>
      <c r="C10" s="427"/>
      <c r="D10" s="415"/>
      <c r="E10" s="415"/>
      <c r="F10" s="414"/>
      <c r="G10" s="429"/>
      <c r="H10" s="401"/>
      <c r="I10" s="400"/>
      <c r="J10" s="422">
        <v>4</v>
      </c>
      <c r="K10" s="423">
        <v>2</v>
      </c>
      <c r="L10" s="422">
        <v>4</v>
      </c>
      <c r="M10" s="423">
        <v>0</v>
      </c>
      <c r="N10" s="416"/>
      <c r="O10" s="417"/>
      <c r="P10" s="422">
        <v>1</v>
      </c>
      <c r="Q10" s="423">
        <v>4</v>
      </c>
      <c r="R10" s="422">
        <v>4</v>
      </c>
      <c r="S10" s="423">
        <v>1</v>
      </c>
      <c r="T10" s="422">
        <v>2</v>
      </c>
      <c r="U10" s="423">
        <v>4</v>
      </c>
      <c r="V10" s="422">
        <v>2</v>
      </c>
      <c r="W10" s="423">
        <v>4</v>
      </c>
      <c r="X10" s="422">
        <v>3</v>
      </c>
      <c r="Y10" s="423">
        <v>3</v>
      </c>
      <c r="Z10" s="422">
        <v>4</v>
      </c>
      <c r="AA10" s="423">
        <v>1</v>
      </c>
      <c r="AB10" s="422">
        <v>0</v>
      </c>
      <c r="AC10" s="423">
        <v>4</v>
      </c>
      <c r="AD10" s="424">
        <f>SUM($AB10,$Z10,$X10,$V10,$T10,$R10,$P10,$N10,$L10,$J10)</f>
        <v>24</v>
      </c>
      <c r="AE10" s="425">
        <f>SUM($K10,$M10,$O10,$Q10,$S10,$U10,$W10,$Y10,$AA10,$AC10)</f>
        <v>23</v>
      </c>
      <c r="AF10" s="426"/>
      <c r="AG10" s="390"/>
      <c r="AH10" s="409"/>
      <c r="AI10" s="409"/>
      <c r="AJ10" s="375"/>
      <c r="AK10" s="411"/>
      <c r="AL10" s="411"/>
      <c r="AM10" s="410"/>
      <c r="AN10" s="411"/>
      <c r="AO10" s="411"/>
      <c r="AP10" s="411"/>
      <c r="AQ10" s="411"/>
      <c r="AR10" s="411"/>
      <c r="AS10" s="411"/>
      <c r="AT10" s="411"/>
      <c r="AU10" s="365"/>
      <c r="AV10" s="4"/>
      <c r="AW10" s="4"/>
      <c r="AX10" s="4"/>
      <c r="AY10" s="4"/>
      <c r="AZ10" s="4"/>
      <c r="BA10" s="366"/>
      <c r="BB10" s="366"/>
      <c r="BC10" s="366"/>
    </row>
    <row r="11" spans="1:55" ht="17.25" customHeight="1">
      <c r="B11" s="397">
        <v>4</v>
      </c>
      <c r="C11" s="398" t="s">
        <v>430</v>
      </c>
      <c r="D11" s="399" t="s">
        <v>431</v>
      </c>
      <c r="E11" s="399">
        <v>1179</v>
      </c>
      <c r="F11" s="399">
        <f>SUM(E11:E12)/2</f>
        <v>589.5</v>
      </c>
      <c r="G11" s="400">
        <f>SUM(J11:AC11)</f>
        <v>7</v>
      </c>
      <c r="H11" s="401">
        <f>AN25</f>
        <v>24</v>
      </c>
      <c r="I11" s="400">
        <v>7</v>
      </c>
      <c r="J11" s="404">
        <f t="shared" ref="J11" si="0">IF(J12+K12=0,"",IF(J12-K12=4,2,IF(J12-K12=3,2,IF(J12-K12=2,2,IF(J12-K12=0,1,IF(J12-K12=-1,0,IF(J12-K12&lt;-1,0)))))))</f>
        <v>0</v>
      </c>
      <c r="K11" s="405"/>
      <c r="L11" s="404">
        <f t="shared" ref="L11" si="1">IF(L12+M12=0,"",IF(L12-M12=4,2,IF(L12-M12=3,2,IF(L12-M12=2,2,IF(L12-M12=0,1,IF(L12-M12=-1,0,IF(L12-M12&lt;-1,0)))))))</f>
        <v>2</v>
      </c>
      <c r="M11" s="405"/>
      <c r="N11" s="404">
        <f t="shared" ref="N11" si="2">IF(N12+O12=0,"",IF(N12-O12=4,2,IF(N12-O12=3,2,IF(N12-O12=2,2,IF(N12-O12=0,1,IF(N12-O12=-1,0,IF(N12-O12&lt;-1,0)))))))</f>
        <v>2</v>
      </c>
      <c r="O11" s="405"/>
      <c r="P11" s="402"/>
      <c r="Q11" s="403"/>
      <c r="R11" s="404">
        <f t="shared" ref="R11" si="3">IF(R12+S12=0,"",IF(R12-S12=4,2,IF(R12-S12=3,2,IF(R12-S12=2,2,IF(R12-S12=0,1,IF(R12-S12=-1,0,IF(R12-S12&lt;-1,0)))))))</f>
        <v>1</v>
      </c>
      <c r="S11" s="405"/>
      <c r="T11" s="404">
        <f t="shared" ref="T11" si="4">IF(T12+U12=0,"",IF(T12-U12=4,2,IF(T12-U12=3,2,IF(T12-U12=2,2,IF(T12-U12=0,1,IF(T12-U12=-1,0,IF(T12-U12&lt;-1,0)))))))</f>
        <v>0</v>
      </c>
      <c r="U11" s="405"/>
      <c r="V11" s="404">
        <f t="shared" ref="V11" si="5">IF(V12+W12=0,"",IF(V12-W12=4,2,IF(V12-W12=3,2,IF(V12-W12=2,2,IF(V12-W12=0,1,IF(V12-W12=-1,0,IF(V12-W12&lt;-1,0)))))))</f>
        <v>2</v>
      </c>
      <c r="W11" s="405"/>
      <c r="X11" s="404">
        <f t="shared" ref="X11" si="6">IF(X12+Y12=0,"",IF(X12-Y12=4,2,IF(X12-Y12=3,2,IF(X12-Y12=2,2,IF(X12-Y12=0,1,IF(X12-Y12=-1,0,IF(X12-Y12&lt;-1,0)))))))</f>
        <v>0</v>
      </c>
      <c r="Y11" s="405"/>
      <c r="Z11" s="404">
        <f t="shared" ref="Z11" si="7">IF(Z12+AA12=0,"",IF(Z12-AA12=4,2,IF(Z12-AA12=3,2,IF(Z12-AA12=2,2,IF(Z12-AA12=0,1,IF(Z12-AA12=-1,0,IF(Z12-AA12&lt;-1,0)))))))</f>
        <v>0</v>
      </c>
      <c r="AA11" s="405"/>
      <c r="AB11" s="404">
        <f t="shared" ref="AB11" si="8">IF(AB12+AC12=0,"",IF(AB12-AC12=4,2,IF(AB12-AC12=3,2,IF(AB12-AC12=2,2,IF(AB12-AC12=0,1,IF(AB12-AC12=-1,0,IF(AB12-AC12&lt;-1,0)))))))</f>
        <v>0</v>
      </c>
      <c r="AC11" s="405"/>
      <c r="AD11" s="406">
        <f>IF(AD12+AE12=0,"",SUM(AD12/AE12))</f>
        <v>0.68</v>
      </c>
      <c r="AE11" s="407"/>
      <c r="AF11" s="408" t="s">
        <v>439</v>
      </c>
      <c r="AG11" s="390"/>
      <c r="AH11" s="409">
        <f>RANK(G11,$G$5:$G$24)</f>
        <v>8</v>
      </c>
      <c r="AI11" s="409">
        <f>RANK($H11,H5:H24)</f>
        <v>9</v>
      </c>
      <c r="AJ11" s="375"/>
      <c r="AK11" s="411">
        <f>IF($J11=1,$G11)+IF($J11=0,$G11)</f>
        <v>7</v>
      </c>
      <c r="AL11" s="411">
        <f>IF($L11=1,$G11)+IF($L11=0,$G11)</f>
        <v>0</v>
      </c>
      <c r="AM11" s="411">
        <f>IF($N11=1,$G11)+IF($N11=0,$G11)</f>
        <v>0</v>
      </c>
      <c r="AN11" s="410"/>
      <c r="AO11" s="411">
        <f>IF($R11=1,$G11)+IF($R11=0,$G11)</f>
        <v>7</v>
      </c>
      <c r="AP11" s="411">
        <f>IF($T11=1,$G11)+IF($T11=0,$G11)</f>
        <v>7</v>
      </c>
      <c r="AQ11" s="411">
        <f>IF($V11=1,$G11)+IF($V11=0,$G11)</f>
        <v>0</v>
      </c>
      <c r="AR11" s="411">
        <f>IF($X11=1,$G11)+IF($X11=0,$G11)</f>
        <v>7</v>
      </c>
      <c r="AS11" s="411">
        <f>IF($Z11=1,$G11)+IF($Z11=0,$G11)</f>
        <v>7</v>
      </c>
      <c r="AT11" s="411">
        <f>IF($AB11=1,$G11)+IF($AB11=0,$G11)</f>
        <v>7</v>
      </c>
      <c r="AU11" s="365"/>
      <c r="AV11" s="4"/>
      <c r="AW11" s="4"/>
      <c r="AX11" s="4"/>
      <c r="AY11" s="4"/>
      <c r="AZ11" s="4"/>
      <c r="BA11" s="366"/>
      <c r="BB11" s="366"/>
      <c r="BC11" s="366"/>
    </row>
    <row r="12" spans="1:55" ht="17.25" customHeight="1">
      <c r="B12" s="412"/>
      <c r="C12" s="427"/>
      <c r="D12" s="415"/>
      <c r="E12" s="415"/>
      <c r="F12" s="414"/>
      <c r="G12" s="400"/>
      <c r="H12" s="401"/>
      <c r="I12" s="400"/>
      <c r="J12" s="422">
        <v>1</v>
      </c>
      <c r="K12" s="423">
        <v>4</v>
      </c>
      <c r="L12" s="422">
        <v>4</v>
      </c>
      <c r="M12" s="423">
        <v>0</v>
      </c>
      <c r="N12" s="422">
        <v>4</v>
      </c>
      <c r="O12" s="423">
        <v>1</v>
      </c>
      <c r="P12" s="416"/>
      <c r="Q12" s="417"/>
      <c r="R12" s="422">
        <v>3</v>
      </c>
      <c r="S12" s="423">
        <v>3</v>
      </c>
      <c r="T12" s="422">
        <v>0</v>
      </c>
      <c r="U12" s="423">
        <v>4</v>
      </c>
      <c r="V12" s="422">
        <v>4</v>
      </c>
      <c r="W12" s="423">
        <v>1</v>
      </c>
      <c r="X12" s="422">
        <v>0</v>
      </c>
      <c r="Y12" s="423">
        <v>4</v>
      </c>
      <c r="Z12" s="422">
        <v>0</v>
      </c>
      <c r="AA12" s="423">
        <v>4</v>
      </c>
      <c r="AB12" s="422">
        <v>1</v>
      </c>
      <c r="AC12" s="423">
        <v>4</v>
      </c>
      <c r="AD12" s="424">
        <f>SUM($AB12,$Z12,$X12,$V12,$T12,$R12,$P12,$N12,$L12,$J12)</f>
        <v>17</v>
      </c>
      <c r="AE12" s="425">
        <f>SUM($K12,$M12,$O12,$Q12,$S12,$U12,$W12,$Y12,$AA12,$AC12)</f>
        <v>25</v>
      </c>
      <c r="AF12" s="426"/>
      <c r="AG12" s="390"/>
      <c r="AH12" s="409"/>
      <c r="AI12" s="409"/>
      <c r="AJ12" s="375"/>
      <c r="AK12" s="411"/>
      <c r="AL12" s="411"/>
      <c r="AM12" s="411"/>
      <c r="AN12" s="410"/>
      <c r="AO12" s="411"/>
      <c r="AP12" s="411"/>
      <c r="AQ12" s="411"/>
      <c r="AR12" s="411"/>
      <c r="AS12" s="411"/>
      <c r="AT12" s="411"/>
      <c r="AU12" s="365"/>
      <c r="AV12" s="4"/>
      <c r="AW12" s="4"/>
      <c r="AX12" s="4"/>
      <c r="AY12" s="4"/>
      <c r="AZ12" s="4"/>
      <c r="BA12" s="366"/>
      <c r="BB12" s="366"/>
      <c r="BC12" s="366"/>
    </row>
    <row r="13" spans="1:55" ht="17.25" customHeight="1">
      <c r="B13" s="397">
        <v>5</v>
      </c>
      <c r="C13" s="398" t="s">
        <v>432</v>
      </c>
      <c r="D13" s="399" t="s">
        <v>433</v>
      </c>
      <c r="E13" s="399">
        <v>1114</v>
      </c>
      <c r="F13" s="399">
        <f>SUM(E13:E14)/2</f>
        <v>557</v>
      </c>
      <c r="G13" s="400">
        <f>SUM(J13:AC13)</f>
        <v>9</v>
      </c>
      <c r="H13" s="401">
        <f>AO25</f>
        <v>34</v>
      </c>
      <c r="I13" s="400">
        <v>6</v>
      </c>
      <c r="J13" s="404">
        <f t="shared" ref="J13" si="9">IF(J14+K14=0,"",IF(J14-K14=4,2,IF(J14-K14=3,2,IF(J14-K14=2,2,IF(J14-K14=0,1,IF(J14-K14=-1,0,IF(J14-K14&lt;-1,0)))))))</f>
        <v>0</v>
      </c>
      <c r="K13" s="405"/>
      <c r="L13" s="404">
        <f t="shared" ref="L13" si="10">IF(L14+M14=0,"",IF(L14-M14=4,2,IF(L14-M14=3,2,IF(L14-M14=2,2,IF(L14-M14=0,1,IF(L14-M14=-1,0,IF(L14-M14&lt;-1,0)))))))</f>
        <v>2</v>
      </c>
      <c r="M13" s="405"/>
      <c r="N13" s="404">
        <f t="shared" ref="N13" si="11">IF(N14+O14=0,"",IF(N14-O14=4,2,IF(N14-O14=3,2,IF(N14-O14=2,2,IF(N14-O14=0,1,IF(N14-O14=-1,0,IF(N14-O14&lt;-1,0)))))))</f>
        <v>0</v>
      </c>
      <c r="O13" s="405"/>
      <c r="P13" s="404">
        <f t="shared" ref="P13" si="12">IF(P14+Q14=0,"",IF(P14-Q14=4,2,IF(P14-Q14=3,2,IF(P14-Q14=2,2,IF(P14-Q14=0,1,IF(P14-Q14=-1,0,IF(P14-Q14&lt;-1,0)))))))</f>
        <v>1</v>
      </c>
      <c r="Q13" s="405"/>
      <c r="R13" s="402"/>
      <c r="S13" s="403"/>
      <c r="T13" s="404">
        <f t="shared" ref="T13" si="13">IF(T14+U14=0,"",IF(T14-U14=4,2,IF(T14-U14=3,2,IF(T14-U14=2,2,IF(T14-U14=0,1,IF(T14-U14=-1,0,IF(T14-U14&lt;-1,0)))))))</f>
        <v>0</v>
      </c>
      <c r="U13" s="405"/>
      <c r="V13" s="404">
        <f t="shared" ref="V13" si="14">IF(V14+W14=0,"",IF(V14-W14=4,2,IF(V14-W14=3,2,IF(V14-W14=2,2,IF(V14-W14=0,1,IF(V14-W14=-1,0,IF(V14-W14&lt;-1,0)))))))</f>
        <v>2</v>
      </c>
      <c r="W13" s="405"/>
      <c r="X13" s="404">
        <f t="shared" ref="X13" si="15">IF(X14+Y14=0,"",IF(X14-Y14=4,2,IF(X14-Y14=3,2,IF(X14-Y14=2,2,IF(X14-Y14=0,1,IF(X14-Y14=-1,0,IF(X14-Y14&lt;-1,0)))))))</f>
        <v>2</v>
      </c>
      <c r="Y13" s="405"/>
      <c r="Z13" s="404">
        <f t="shared" ref="Z13" si="16">IF(Z14+AA14=0,"",IF(Z14-AA14=4,2,IF(Z14-AA14=3,2,IF(Z14-AA14=2,2,IF(Z14-AA14=0,1,IF(Z14-AA14=-1,0,IF(Z14-AA14&lt;-1,0)))))))</f>
        <v>2</v>
      </c>
      <c r="AA13" s="405"/>
      <c r="AB13" s="404">
        <f t="shared" ref="AB13" si="17">IF(AB14+AC14=0,"",IF(AB14-AC14=4,2,IF(AB14-AC14=3,2,IF(AB14-AC14=2,2,IF(AB14-AC14=0,1,IF(AB14-AC14=-1,0,IF(AB14-AC14&lt;-1,0)))))))</f>
        <v>0</v>
      </c>
      <c r="AC13" s="405"/>
      <c r="AD13" s="406">
        <f>IF(AD14+AE14=0,"",SUM(AD14/AE14))</f>
        <v>1.0434782608695652</v>
      </c>
      <c r="AE13" s="407"/>
      <c r="AF13" s="408" t="s">
        <v>439</v>
      </c>
      <c r="AG13" s="390"/>
      <c r="AH13" s="409">
        <f>RANK(G13,$G$5:$G$24)</f>
        <v>6</v>
      </c>
      <c r="AI13" s="409">
        <f>RANK($H13,H5:H24)</f>
        <v>6</v>
      </c>
      <c r="AJ13" s="375"/>
      <c r="AK13" s="411">
        <f>IF($J13=1,$G13)+IF($J13=0,$G13)</f>
        <v>9</v>
      </c>
      <c r="AL13" s="411">
        <f>IF($L13=1,$G13)+IF($L13=0,$G13)</f>
        <v>0</v>
      </c>
      <c r="AM13" s="411">
        <f>IF($N13=1,$G13)+IF($N13=0,$G13)</f>
        <v>9</v>
      </c>
      <c r="AN13" s="411">
        <f>IF($P13=1,$G13)+IF($P13=0,$G13)</f>
        <v>9</v>
      </c>
      <c r="AO13" s="410"/>
      <c r="AP13" s="411">
        <f>IF($T13=1,$G13)+IF($T13=0,$G13)</f>
        <v>9</v>
      </c>
      <c r="AQ13" s="411">
        <f>IF($V13=1,$G13)+IF($V13=0,$G13)</f>
        <v>0</v>
      </c>
      <c r="AR13" s="411">
        <f>IF($X13=1,$G13)+IF($X13=0,$G13)</f>
        <v>0</v>
      </c>
      <c r="AS13" s="411">
        <f>IF($Z13=1,$G13)+IF($Z13=0,$G13)</f>
        <v>0</v>
      </c>
      <c r="AT13" s="411">
        <f>IF($AB13=1,$G13)+IF($AB13=0,$G13)</f>
        <v>9</v>
      </c>
      <c r="AU13" s="365"/>
      <c r="AV13" s="4"/>
      <c r="AW13" s="4"/>
      <c r="AX13" s="4"/>
      <c r="AY13" s="4"/>
      <c r="AZ13" s="4"/>
      <c r="BA13" s="366"/>
      <c r="BB13" s="366"/>
      <c r="BC13" s="366"/>
    </row>
    <row r="14" spans="1:55" ht="17.25" customHeight="1">
      <c r="B14" s="412"/>
      <c r="C14" s="427"/>
      <c r="D14" s="415"/>
      <c r="E14" s="415"/>
      <c r="F14" s="414"/>
      <c r="G14" s="400"/>
      <c r="H14" s="401"/>
      <c r="I14" s="400"/>
      <c r="J14" s="422">
        <v>1</v>
      </c>
      <c r="K14" s="423">
        <v>4</v>
      </c>
      <c r="L14" s="422">
        <v>4</v>
      </c>
      <c r="M14" s="423">
        <v>1</v>
      </c>
      <c r="N14" s="422">
        <v>1</v>
      </c>
      <c r="O14" s="423">
        <v>4</v>
      </c>
      <c r="P14" s="422">
        <v>3</v>
      </c>
      <c r="Q14" s="423">
        <v>3</v>
      </c>
      <c r="R14" s="416"/>
      <c r="S14" s="417"/>
      <c r="T14" s="422">
        <v>1</v>
      </c>
      <c r="U14" s="423">
        <v>4</v>
      </c>
      <c r="V14" s="422">
        <v>4</v>
      </c>
      <c r="W14" s="423">
        <v>0</v>
      </c>
      <c r="X14" s="422">
        <v>4</v>
      </c>
      <c r="Y14" s="423">
        <v>2</v>
      </c>
      <c r="Z14" s="422">
        <v>4</v>
      </c>
      <c r="AA14" s="423">
        <v>1</v>
      </c>
      <c r="AB14" s="422">
        <v>2</v>
      </c>
      <c r="AC14" s="423">
        <v>4</v>
      </c>
      <c r="AD14" s="424">
        <f>SUM($AB14,$Z14,$X14,$V14,$T14,$R14,$P14,$N14,$L14,$J14)</f>
        <v>24</v>
      </c>
      <c r="AE14" s="425">
        <f>SUM($K14,$M14,$O14,$Q14,$S14,$U14,$W14,$Y14,$AA14,$AC14)</f>
        <v>23</v>
      </c>
      <c r="AF14" s="426"/>
      <c r="AG14" s="390"/>
      <c r="AH14" s="409"/>
      <c r="AI14" s="409"/>
      <c r="AJ14" s="375"/>
      <c r="AK14" s="411"/>
      <c r="AL14" s="411"/>
      <c r="AM14" s="411"/>
      <c r="AN14" s="411"/>
      <c r="AO14" s="410"/>
      <c r="AP14" s="411"/>
      <c r="AQ14" s="411"/>
      <c r="AR14" s="411"/>
      <c r="AS14" s="411"/>
      <c r="AT14" s="411"/>
      <c r="AU14" s="365"/>
      <c r="AV14" s="4"/>
      <c r="AW14" s="4"/>
      <c r="AX14" s="4"/>
      <c r="AY14" s="4"/>
      <c r="AZ14" s="4"/>
      <c r="BA14" s="366"/>
      <c r="BB14" s="366"/>
      <c r="BC14" s="366"/>
    </row>
    <row r="15" spans="1:55" ht="17.25" customHeight="1">
      <c r="B15" s="397">
        <v>6</v>
      </c>
      <c r="C15" s="445" t="s">
        <v>158</v>
      </c>
      <c r="D15" s="399" t="s">
        <v>247</v>
      </c>
      <c r="E15" s="399">
        <v>1130</v>
      </c>
      <c r="F15" s="399">
        <f>SUM(E15:E16)/2</f>
        <v>565</v>
      </c>
      <c r="G15" s="400">
        <f>SUM(J15:AC15)</f>
        <v>12</v>
      </c>
      <c r="H15" s="401">
        <f>AP25</f>
        <v>41</v>
      </c>
      <c r="I15" s="400">
        <v>2</v>
      </c>
      <c r="J15" s="404">
        <f t="shared" ref="J15" si="18">IF(J16+K16=0,"",IF(J16-K16=4,2,IF(J16-K16=3,2,IF(J16-K16=2,2,IF(J16-K16=0,1,IF(J16-K16=-1,0,IF(J16-K16&lt;-1,0)))))))</f>
        <v>2</v>
      </c>
      <c r="K15" s="405"/>
      <c r="L15" s="404">
        <f t="shared" ref="L15" si="19">IF(L16+M16=0,"",IF(L16-M16=4,2,IF(L16-M16=3,2,IF(L16-M16=2,2,IF(L16-M16=0,1,IF(L16-M16=-1,0,IF(L16-M16&lt;-1,0)))))))</f>
        <v>2</v>
      </c>
      <c r="M15" s="405"/>
      <c r="N15" s="404">
        <f t="shared" ref="N15" si="20">IF(N16+O16=0,"",IF(N16-O16=4,2,IF(N16-O16=3,2,IF(N16-O16=2,2,IF(N16-O16=0,1,IF(N16-O16=-1,0,IF(N16-O16&lt;-1,0)))))))</f>
        <v>2</v>
      </c>
      <c r="O15" s="405"/>
      <c r="P15" s="404">
        <f t="shared" ref="P15" si="21">IF(P16+Q16=0,"",IF(P16-Q16=4,2,IF(P16-Q16=3,2,IF(P16-Q16=2,2,IF(P16-Q16=0,1,IF(P16-Q16=-1,0,IF(P16-Q16&lt;-1,0)))))))</f>
        <v>2</v>
      </c>
      <c r="Q15" s="405"/>
      <c r="R15" s="404">
        <f t="shared" ref="R15" si="22">IF(R16+S16=0,"",IF(R16-S16=4,2,IF(R16-S16=3,2,IF(R16-S16=2,2,IF(R16-S16=0,1,IF(R16-S16=-1,0,IF(R16-S16&lt;-1,0)))))))</f>
        <v>2</v>
      </c>
      <c r="S15" s="405"/>
      <c r="T15" s="402"/>
      <c r="U15" s="403"/>
      <c r="V15" s="404">
        <f t="shared" ref="V15" si="23">IF(V16+W16=0,"",IF(V16-W16=4,2,IF(V16-W16=3,2,IF(V16-W16=2,2,IF(V16-W16=0,1,IF(V16-W16=-1,0,IF(V16-W16&lt;-1,0)))))))</f>
        <v>2</v>
      </c>
      <c r="W15" s="405"/>
      <c r="X15" s="404">
        <f t="shared" ref="X15" si="24">IF(X16+Y16=0,"",IF(X16-Y16=4,2,IF(X16-Y16=3,2,IF(X16-Y16=2,2,IF(X16-Y16=0,1,IF(X16-Y16=-1,0,IF(X16-Y16&lt;-1,0)))))))</f>
        <v>0</v>
      </c>
      <c r="Y15" s="405"/>
      <c r="Z15" s="404">
        <f t="shared" ref="Z15" si="25">IF(Z16+AA16=0,"",IF(Z16-AA16=4,2,IF(Z16-AA16=3,2,IF(Z16-AA16=2,2,IF(Z16-AA16=0,1,IF(Z16-AA16=-1,0,IF(Z16-AA16&lt;-1,0)))))))</f>
        <v>0</v>
      </c>
      <c r="AA15" s="405"/>
      <c r="AB15" s="404">
        <f t="shared" ref="AB15" si="26">IF(AB16+AC16=0,"",IF(AB16-AC16=4,2,IF(AB16-AC16=3,2,IF(AB16-AC16=2,2,IF(AB16-AC16=0,1,IF(AB16-AC16=-1,0,IF(AB16-AC16&lt;-1,0)))))))</f>
        <v>0</v>
      </c>
      <c r="AC15" s="405"/>
      <c r="AD15" s="406">
        <f>IF(AD16+AE16=0,"",SUM(AD16/AE16))</f>
        <v>1.7647058823529411</v>
      </c>
      <c r="AE15" s="407"/>
      <c r="AF15" s="408" t="s">
        <v>439</v>
      </c>
      <c r="AG15" s="390"/>
      <c r="AH15" s="409">
        <f>RANK(G15,$G$5:$G$24)</f>
        <v>2</v>
      </c>
      <c r="AI15" s="409">
        <f>RANK($H15,H5:H24)</f>
        <v>4</v>
      </c>
      <c r="AJ15" s="375"/>
      <c r="AK15" s="411">
        <f>IF($J15=1,$G15)+IF($J15=0,$G15)</f>
        <v>0</v>
      </c>
      <c r="AL15" s="411">
        <f>IF($L15=1,$G15)+IF($L15=0,$G15)</f>
        <v>0</v>
      </c>
      <c r="AM15" s="411">
        <f>IF($N15=1,$G15)+IF($N15=0,$G15)</f>
        <v>0</v>
      </c>
      <c r="AN15" s="411">
        <f>IF($P15=1,$G15)+IF($P15=0,$G15)</f>
        <v>0</v>
      </c>
      <c r="AO15" s="411">
        <f>IF($R15=1,$G15)+IF($R15=0,$G15)</f>
        <v>0</v>
      </c>
      <c r="AP15" s="410"/>
      <c r="AQ15" s="411">
        <f>IF($V15=1,$G15)+IF($V15=0,$G15)</f>
        <v>0</v>
      </c>
      <c r="AR15" s="411">
        <f>IF($X15=1,$G15)+IF($X15=0,$G15)</f>
        <v>12</v>
      </c>
      <c r="AS15" s="411">
        <f>IF($Z15=1,$G15)+IF($Z15=0,$G15)</f>
        <v>12</v>
      </c>
      <c r="AT15" s="411">
        <f>IF($AB15=1,$G15)+IF($AB15=0,$G15)</f>
        <v>12</v>
      </c>
      <c r="AU15" s="365"/>
      <c r="AV15" s="4"/>
      <c r="AW15" s="4"/>
      <c r="AX15" s="4"/>
      <c r="AY15" s="4"/>
      <c r="AZ15" s="4"/>
      <c r="BA15" s="366"/>
      <c r="BB15" s="366"/>
      <c r="BC15" s="366"/>
    </row>
    <row r="16" spans="1:55" ht="17.25" customHeight="1">
      <c r="B16" s="412"/>
      <c r="C16" s="446"/>
      <c r="D16" s="415"/>
      <c r="E16" s="415"/>
      <c r="F16" s="414"/>
      <c r="G16" s="400"/>
      <c r="H16" s="401"/>
      <c r="I16" s="400"/>
      <c r="J16" s="422">
        <v>4</v>
      </c>
      <c r="K16" s="423">
        <v>0</v>
      </c>
      <c r="L16" s="422">
        <v>4</v>
      </c>
      <c r="M16" s="423">
        <v>2</v>
      </c>
      <c r="N16" s="422">
        <v>4</v>
      </c>
      <c r="O16" s="423">
        <v>2</v>
      </c>
      <c r="P16" s="422">
        <v>4</v>
      </c>
      <c r="Q16" s="423">
        <v>0</v>
      </c>
      <c r="R16" s="422">
        <v>4</v>
      </c>
      <c r="S16" s="423">
        <v>1</v>
      </c>
      <c r="T16" s="416"/>
      <c r="U16" s="417"/>
      <c r="V16" s="422">
        <v>4</v>
      </c>
      <c r="W16" s="423">
        <v>0</v>
      </c>
      <c r="X16" s="422">
        <v>2</v>
      </c>
      <c r="Y16" s="423">
        <v>4</v>
      </c>
      <c r="Z16" s="422">
        <v>2</v>
      </c>
      <c r="AA16" s="423">
        <v>4</v>
      </c>
      <c r="AB16" s="422">
        <v>2</v>
      </c>
      <c r="AC16" s="423">
        <v>4</v>
      </c>
      <c r="AD16" s="424">
        <f>SUM($AB16,$Z16,$X16,$V16,$T16,$R16,$P16,$N16,$L16,$J16)</f>
        <v>30</v>
      </c>
      <c r="AE16" s="425">
        <f>SUM($K16,$M16,$O16,$Q16,$S16,$U16,$W16,$Y16,$AA16,$AC16)</f>
        <v>17</v>
      </c>
      <c r="AF16" s="426"/>
      <c r="AG16" s="390"/>
      <c r="AH16" s="409"/>
      <c r="AI16" s="409"/>
      <c r="AJ16" s="375"/>
      <c r="AK16" s="411"/>
      <c r="AL16" s="411"/>
      <c r="AM16" s="411"/>
      <c r="AN16" s="411"/>
      <c r="AO16" s="411"/>
      <c r="AP16" s="410"/>
      <c r="AQ16" s="411"/>
      <c r="AR16" s="411"/>
      <c r="AS16" s="411"/>
      <c r="AT16" s="411"/>
      <c r="AU16" s="365"/>
      <c r="AV16" s="4"/>
      <c r="AW16" s="4"/>
      <c r="AX16" s="4"/>
      <c r="AY16" s="4"/>
      <c r="AZ16" s="4"/>
      <c r="BA16" s="366"/>
      <c r="BB16" s="366"/>
      <c r="BC16" s="366"/>
    </row>
    <row r="17" spans="2:55" ht="17.25" customHeight="1">
      <c r="B17" s="397">
        <v>7</v>
      </c>
      <c r="C17" s="398" t="s">
        <v>82</v>
      </c>
      <c r="D17" s="399" t="s">
        <v>286</v>
      </c>
      <c r="E17" s="399">
        <v>1000</v>
      </c>
      <c r="F17" s="399">
        <f>SUM(E17:E18)/2</f>
        <v>500</v>
      </c>
      <c r="G17" s="400">
        <f>SUM(J17:AC17)</f>
        <v>5</v>
      </c>
      <c r="H17" s="401">
        <f>AQ25</f>
        <v>26</v>
      </c>
      <c r="I17" s="400">
        <v>9</v>
      </c>
      <c r="J17" s="404">
        <f t="shared" ref="J17" si="27">IF(J18+K18=0,"",IF(J18-K18=4,2,IF(J18-K18=3,2,IF(J18-K18=2,2,IF(J18-K18=0,1,IF(J18-K18=-1,0,IF(J18-K18&lt;-1,0)))))))</f>
        <v>0</v>
      </c>
      <c r="K17" s="405"/>
      <c r="L17" s="404">
        <f t="shared" ref="L17" si="28">IF(L18+M18=0,"",IF(L18-M18=4,2,IF(L18-M18=3,2,IF(L18-M18=2,2,IF(L18-M18=0,1,IF(L18-M18=-1,0,IF(L18-M18&lt;-1,0)))))))</f>
        <v>2</v>
      </c>
      <c r="M17" s="405"/>
      <c r="N17" s="404">
        <f t="shared" ref="N17" si="29">IF(N18+O18=0,"",IF(N18-O18=4,2,IF(N18-O18=3,2,IF(N18-O18=2,2,IF(N18-O18=0,1,IF(N18-O18=-1,0,IF(N18-O18&lt;-1,0)))))))</f>
        <v>2</v>
      </c>
      <c r="O17" s="405"/>
      <c r="P17" s="404">
        <f t="shared" ref="P17" si="30">IF(P18+Q18=0,"",IF(P18-Q18=4,2,IF(P18-Q18=3,2,IF(P18-Q18=2,2,IF(P18-Q18=0,1,IF(P18-Q18=-1,0,IF(P18-Q18&lt;-1,0)))))))</f>
        <v>0</v>
      </c>
      <c r="Q17" s="405"/>
      <c r="R17" s="404">
        <f t="shared" ref="R17" si="31">IF(R18+S18=0,"",IF(R18-S18=4,2,IF(R18-S18=3,2,IF(R18-S18=2,2,IF(R18-S18=0,1,IF(R18-S18=-1,0,IF(R18-S18&lt;-1,0)))))))</f>
        <v>0</v>
      </c>
      <c r="S17" s="405"/>
      <c r="T17" s="404">
        <f t="shared" ref="T17" si="32">IF(T18+U18=0,"",IF(T18-U18=4,2,IF(T18-U18=3,2,IF(T18-U18=2,2,IF(T18-U18=0,1,IF(T18-U18=-1,0,IF(T18-U18&lt;-1,0)))))))</f>
        <v>0</v>
      </c>
      <c r="U17" s="405"/>
      <c r="V17" s="402"/>
      <c r="W17" s="403"/>
      <c r="X17" s="404">
        <f t="shared" ref="X17" si="33">IF(X18+Y18=0,"",IF(X18-Y18=4,2,IF(X18-Y18=3,2,IF(X18-Y18=2,2,IF(X18-Y18=0,1,IF(X18-Y18=-1,0,IF(X18-Y18&lt;-1,0)))))))</f>
        <v>0</v>
      </c>
      <c r="Y17" s="405"/>
      <c r="Z17" s="404">
        <f t="shared" ref="Z17" si="34">IF(Z18+AA18=0,"",IF(Z18-AA18=4,2,IF(Z18-AA18=3,2,IF(Z18-AA18=2,2,IF(Z18-AA18=0,1,IF(Z18-AA18=-1,0,IF(Z18-AA18&lt;-1,0)))))))</f>
        <v>0</v>
      </c>
      <c r="AA17" s="405"/>
      <c r="AB17" s="404">
        <f t="shared" ref="AB17" si="35">IF(AB18+AC18=0,"",IF(AB18-AC18=4,2,IF(AB18-AC18=3,2,IF(AB18-AC18=2,2,IF(AB18-AC18=0,1,IF(AB18-AC18=-1,0,IF(AB18-AC18&lt;-1,0)))))))</f>
        <v>1</v>
      </c>
      <c r="AC17" s="405"/>
      <c r="AD17" s="406">
        <f>IF(AD18+AE18=0,"",SUM(AD18/AE18))</f>
        <v>0.5</v>
      </c>
      <c r="AE17" s="407"/>
      <c r="AF17" s="408" t="s">
        <v>439</v>
      </c>
      <c r="AG17" s="390"/>
      <c r="AH17" s="409">
        <f>RANK(G17,$G$5:$G$24)</f>
        <v>9</v>
      </c>
      <c r="AI17" s="409">
        <f>RANK($H17,H5:H24)</f>
        <v>8</v>
      </c>
      <c r="AJ17" s="375"/>
      <c r="AK17" s="411">
        <f>IF($J17=1,$G17)+IF($J17=0,$G17)</f>
        <v>5</v>
      </c>
      <c r="AL17" s="411">
        <f>IF($L17=1,$G17)+IF($L17=0,$G17)</f>
        <v>0</v>
      </c>
      <c r="AM17" s="411">
        <f>IF($N17=1,$G17)+IF($N17=0,$G17)</f>
        <v>0</v>
      </c>
      <c r="AN17" s="411">
        <f>IF($P17=1,$G17)+IF($P17=0,$G17)</f>
        <v>5</v>
      </c>
      <c r="AO17" s="411">
        <f>IF($R17=1,$G17)+IF($R17=0,$G17)</f>
        <v>5</v>
      </c>
      <c r="AP17" s="411">
        <f>IF($T17=1,$G17)+IF($T17=0,$G17)</f>
        <v>5</v>
      </c>
      <c r="AQ17" s="410"/>
      <c r="AR17" s="411">
        <f>IF($X17=1,$G17)+IF($X17=0,$G17)</f>
        <v>5</v>
      </c>
      <c r="AS17" s="411">
        <f>IF($Z17=1,$G17)+IF($Z17=0,$G17)</f>
        <v>5</v>
      </c>
      <c r="AT17" s="411">
        <f>IF($AB17=1,$G17)+IF($AB17=0,$G17)</f>
        <v>5</v>
      </c>
      <c r="AU17" s="365"/>
      <c r="AV17" s="4"/>
      <c r="AW17" s="4"/>
      <c r="AX17" s="4"/>
      <c r="AY17" s="4"/>
      <c r="AZ17" s="4"/>
      <c r="BA17" s="366"/>
      <c r="BB17" s="366"/>
      <c r="BC17" s="366"/>
    </row>
    <row r="18" spans="2:55" ht="17.25" customHeight="1">
      <c r="B18" s="412"/>
      <c r="C18" s="427"/>
      <c r="D18" s="415"/>
      <c r="E18" s="415"/>
      <c r="F18" s="414"/>
      <c r="G18" s="400"/>
      <c r="H18" s="401"/>
      <c r="I18" s="400"/>
      <c r="J18" s="422">
        <v>0</v>
      </c>
      <c r="K18" s="423">
        <v>4</v>
      </c>
      <c r="L18" s="422">
        <v>4</v>
      </c>
      <c r="M18" s="423">
        <v>1</v>
      </c>
      <c r="N18" s="422">
        <v>4</v>
      </c>
      <c r="O18" s="423">
        <v>2</v>
      </c>
      <c r="P18" s="422">
        <v>1</v>
      </c>
      <c r="Q18" s="423">
        <v>4</v>
      </c>
      <c r="R18" s="422">
        <v>0</v>
      </c>
      <c r="S18" s="423">
        <v>4</v>
      </c>
      <c r="T18" s="422">
        <v>0</v>
      </c>
      <c r="U18" s="423">
        <v>4</v>
      </c>
      <c r="V18" s="416"/>
      <c r="W18" s="417"/>
      <c r="X18" s="422">
        <v>1</v>
      </c>
      <c r="Y18" s="423">
        <v>4</v>
      </c>
      <c r="Z18" s="422">
        <v>2</v>
      </c>
      <c r="AA18" s="423">
        <v>4</v>
      </c>
      <c r="AB18" s="422">
        <v>3</v>
      </c>
      <c r="AC18" s="423">
        <v>3</v>
      </c>
      <c r="AD18" s="424">
        <f>SUM($AB18,$Z18,$X18,$V18,$T18,$R18,$P18,$N18,$L18,$J18)</f>
        <v>15</v>
      </c>
      <c r="AE18" s="425">
        <f>SUM($K18,$M18,$O18,$Q18,$S18,$U18,$W18,$Y18,$AA18,$AC18)</f>
        <v>30</v>
      </c>
      <c r="AF18" s="426"/>
      <c r="AG18" s="390"/>
      <c r="AH18" s="409"/>
      <c r="AI18" s="409"/>
      <c r="AJ18" s="375"/>
      <c r="AK18" s="411"/>
      <c r="AL18" s="411"/>
      <c r="AM18" s="411"/>
      <c r="AN18" s="411"/>
      <c r="AO18" s="411"/>
      <c r="AP18" s="411"/>
      <c r="AQ18" s="410"/>
      <c r="AR18" s="411"/>
      <c r="AS18" s="411"/>
      <c r="AT18" s="411"/>
      <c r="AU18" s="365"/>
      <c r="AV18" s="4"/>
      <c r="AW18" s="4"/>
      <c r="AX18" s="4"/>
      <c r="AY18" s="4"/>
      <c r="AZ18" s="4"/>
      <c r="BA18" s="366"/>
      <c r="BB18" s="366"/>
      <c r="BC18" s="366"/>
    </row>
    <row r="19" spans="2:55" ht="17.25" customHeight="1">
      <c r="B19" s="397">
        <v>8</v>
      </c>
      <c r="C19" s="447" t="s">
        <v>83</v>
      </c>
      <c r="D19" s="399" t="s">
        <v>434</v>
      </c>
      <c r="E19" s="399">
        <v>1017</v>
      </c>
      <c r="F19" s="399">
        <f>SUM(E19:E20)/2</f>
        <v>508.5</v>
      </c>
      <c r="G19" s="400">
        <f>SUM(J19:AC19)</f>
        <v>11</v>
      </c>
      <c r="H19" s="401">
        <f>AR25</f>
        <v>60</v>
      </c>
      <c r="I19" s="400">
        <v>3</v>
      </c>
      <c r="J19" s="404">
        <f t="shared" ref="J19" si="36">IF(J20+K20=0,"",IF(J20-K20=4,2,IF(J20-K20=3,2,IF(J20-K20=2,2,IF(J20-K20=0,1,IF(J20-K20=-1,0,IF(J20-K20&lt;-1,0)))))))</f>
        <v>0</v>
      </c>
      <c r="K19" s="405"/>
      <c r="L19" s="404">
        <f t="shared" ref="L19" si="37">IF(L20+M20=0,"",IF(L20-M20=4,2,IF(L20-M20=3,2,IF(L20-M20=2,2,IF(L20-M20=0,1,IF(L20-M20=-1,0,IF(L20-M20&lt;-1,0)))))))</f>
        <v>2</v>
      </c>
      <c r="M19" s="405"/>
      <c r="N19" s="404">
        <f t="shared" ref="N19" si="38">IF(N20+O20=0,"",IF(N20-O20=4,2,IF(N20-O20=3,2,IF(N20-O20=2,2,IF(N20-O20=0,1,IF(N20-O20=-1,0,IF(N20-O20&lt;-1,0)))))))</f>
        <v>1</v>
      </c>
      <c r="O19" s="405"/>
      <c r="P19" s="404">
        <f t="shared" ref="P19" si="39">IF(P20+Q20=0,"",IF(P20-Q20=4,2,IF(P20-Q20=3,2,IF(P20-Q20=2,2,IF(P20-Q20=0,1,IF(P20-Q20=-1,0,IF(P20-Q20&lt;-1,0)))))))</f>
        <v>2</v>
      </c>
      <c r="Q19" s="405"/>
      <c r="R19" s="404">
        <f t="shared" ref="R19" si="40">IF(R20+S20=0,"",IF(R20-S20=4,2,IF(R20-S20=3,2,IF(R20-S20=2,2,IF(R20-S20=0,1,IF(R20-S20=-1,0,IF(R20-S20&lt;-1,0)))))))</f>
        <v>0</v>
      </c>
      <c r="S19" s="405"/>
      <c r="T19" s="404">
        <f t="shared" ref="T19" si="41">IF(T20+U20=0,"",IF(T20-U20=4,2,IF(T20-U20=3,2,IF(T20-U20=2,2,IF(T20-U20=0,1,IF(T20-U20=-1,0,IF(T20-U20&lt;-1,0)))))))</f>
        <v>2</v>
      </c>
      <c r="U19" s="405"/>
      <c r="V19" s="404">
        <f t="shared" ref="V19" si="42">IF(V20+W20=0,"",IF(V20-W20=4,2,IF(V20-W20=3,2,IF(V20-W20=2,2,IF(V20-W20=0,1,IF(V20-W20=-1,0,IF(V20-W20&lt;-1,0)))))))</f>
        <v>2</v>
      </c>
      <c r="W19" s="405"/>
      <c r="X19" s="402"/>
      <c r="Y19" s="403"/>
      <c r="Z19" s="404">
        <f t="shared" ref="Z19" si="43">IF(Z20+AA20=0,"",IF(Z20-AA20=4,2,IF(Z20-AA20=3,2,IF(Z20-AA20=2,2,IF(Z20-AA20=0,1,IF(Z20-AA20=-1,0,IF(Z20-AA20&lt;-1,0)))))))</f>
        <v>1</v>
      </c>
      <c r="AA19" s="405"/>
      <c r="AB19" s="404">
        <f t="shared" ref="AB19" si="44">IF(AB20+AC20=0,"",IF(AB20-AC20=4,2,IF(AB20-AC20=3,2,IF(AB20-AC20=2,2,IF(AB20-AC20=0,1,IF(AB20-AC20=-1,0,IF(AB20-AC20&lt;-1,0)))))))</f>
        <v>1</v>
      </c>
      <c r="AC19" s="405"/>
      <c r="AD19" s="406">
        <f>IF(AD20+AE20=0,"",SUM(AD20/AE20))</f>
        <v>1.3333333333333333</v>
      </c>
      <c r="AE19" s="407"/>
      <c r="AF19" s="408" t="s">
        <v>439</v>
      </c>
      <c r="AG19" s="390"/>
      <c r="AH19" s="409">
        <f>RANK(G19,$G$5:$G$24)</f>
        <v>3</v>
      </c>
      <c r="AI19" s="409">
        <f>RANK($H19,H5:H24)</f>
        <v>2</v>
      </c>
      <c r="AJ19" s="375"/>
      <c r="AK19" s="411">
        <f>IF($J19=1,$G19)+IF($J19=0,$G19)</f>
        <v>11</v>
      </c>
      <c r="AL19" s="411">
        <f>IF($L19=1,$G19)+IF($L19=0,$G19)</f>
        <v>0</v>
      </c>
      <c r="AM19" s="411">
        <f>IF($N19=1,$G19)+IF($N19=0,$G19)</f>
        <v>11</v>
      </c>
      <c r="AN19" s="411">
        <f>IF($P19=1,$G19)+IF($P19=0,$G19)</f>
        <v>0</v>
      </c>
      <c r="AO19" s="411">
        <f>IF($R19=1,$G19)+IF($R19=0,$G19)</f>
        <v>11</v>
      </c>
      <c r="AP19" s="411">
        <f>IF($T19=1,$G19)+IF($T19=0,$G19)</f>
        <v>0</v>
      </c>
      <c r="AQ19" s="411">
        <f>IF($V19=1,$G19)+IF($V19=0,$G19)</f>
        <v>0</v>
      </c>
      <c r="AR19" s="410"/>
      <c r="AS19" s="411">
        <f>IF($Z19=1,$G19)+IF($Z19=0,$G19)</f>
        <v>11</v>
      </c>
      <c r="AT19" s="411">
        <f>IF($AB19=1,$G19)+IF($AB19=0,$G19)</f>
        <v>11</v>
      </c>
      <c r="AU19" s="365"/>
      <c r="AV19" s="4"/>
      <c r="AW19" s="4"/>
      <c r="AX19" s="4"/>
      <c r="AY19" s="4"/>
      <c r="AZ19" s="4"/>
      <c r="BA19" s="366"/>
      <c r="BB19" s="366"/>
      <c r="BC19" s="366"/>
    </row>
    <row r="20" spans="2:55" ht="17.25" customHeight="1">
      <c r="B20" s="412"/>
      <c r="C20" s="448"/>
      <c r="D20" s="415"/>
      <c r="E20" s="415"/>
      <c r="F20" s="414"/>
      <c r="G20" s="400"/>
      <c r="H20" s="401"/>
      <c r="I20" s="400"/>
      <c r="J20" s="422">
        <v>1</v>
      </c>
      <c r="K20" s="423">
        <v>4</v>
      </c>
      <c r="L20" s="422">
        <v>4</v>
      </c>
      <c r="M20" s="423">
        <v>1</v>
      </c>
      <c r="N20" s="422">
        <v>3</v>
      </c>
      <c r="O20" s="423">
        <v>3</v>
      </c>
      <c r="P20" s="422">
        <v>4</v>
      </c>
      <c r="Q20" s="423">
        <v>0</v>
      </c>
      <c r="R20" s="422">
        <v>2</v>
      </c>
      <c r="S20" s="423">
        <v>4</v>
      </c>
      <c r="T20" s="422">
        <v>4</v>
      </c>
      <c r="U20" s="423">
        <v>2</v>
      </c>
      <c r="V20" s="422">
        <v>4</v>
      </c>
      <c r="W20" s="423">
        <v>1</v>
      </c>
      <c r="X20" s="416"/>
      <c r="Y20" s="417"/>
      <c r="Z20" s="422">
        <v>3</v>
      </c>
      <c r="AA20" s="423">
        <v>3</v>
      </c>
      <c r="AB20" s="422">
        <v>3</v>
      </c>
      <c r="AC20" s="423">
        <v>3</v>
      </c>
      <c r="AD20" s="424">
        <f>SUM($AB20,$Z20,$X20,$V20,$T20,$R20,$P20,$N20,$L20,$J20)</f>
        <v>28</v>
      </c>
      <c r="AE20" s="425">
        <f>SUM($K20,$M20,$O20,$Q20,$S20,$U20,$W20,$Y20,$AA20,$AC20)</f>
        <v>21</v>
      </c>
      <c r="AF20" s="426"/>
      <c r="AG20" s="390"/>
      <c r="AH20" s="409"/>
      <c r="AI20" s="409"/>
      <c r="AJ20" s="375"/>
      <c r="AK20" s="411"/>
      <c r="AL20" s="411"/>
      <c r="AM20" s="411"/>
      <c r="AN20" s="411"/>
      <c r="AO20" s="411"/>
      <c r="AP20" s="411"/>
      <c r="AQ20" s="411"/>
      <c r="AR20" s="410"/>
      <c r="AS20" s="411"/>
      <c r="AT20" s="411"/>
      <c r="AU20" s="365"/>
      <c r="AV20" s="4"/>
      <c r="AW20" s="4"/>
      <c r="AX20" s="4"/>
      <c r="AY20" s="4"/>
      <c r="AZ20" s="4"/>
      <c r="BA20" s="366"/>
      <c r="BB20" s="366"/>
      <c r="BC20" s="366"/>
    </row>
    <row r="21" spans="2:55" ht="17.25" customHeight="1">
      <c r="B21" s="397">
        <v>9</v>
      </c>
      <c r="C21" s="398" t="s">
        <v>435</v>
      </c>
      <c r="D21" s="399" t="s">
        <v>436</v>
      </c>
      <c r="E21" s="399">
        <v>1171</v>
      </c>
      <c r="F21" s="399">
        <f>SUM(E21:E22)/2</f>
        <v>585.5</v>
      </c>
      <c r="G21" s="400">
        <f>SUM(J21:AC21)</f>
        <v>10</v>
      </c>
      <c r="H21" s="401">
        <f>AS25</f>
        <v>46</v>
      </c>
      <c r="I21" s="400">
        <v>4</v>
      </c>
      <c r="J21" s="404">
        <f t="shared" ref="J21" si="45">IF(J22+K22=0,"",IF(J22-K22=4,2,IF(J22-K22=3,2,IF(J22-K22=2,2,IF(J22-K22=0,1,IF(J22-K22=-1,0,IF(J22-K22&lt;-1,0)))))))</f>
        <v>2</v>
      </c>
      <c r="K21" s="405"/>
      <c r="L21" s="404">
        <f t="shared" ref="L21" si="46">IF(L22+M22=0,"",IF(L22-M22=4,2,IF(L22-M22=3,2,IF(L22-M22=2,2,IF(L22-M22=0,1,IF(L22-M22=-1,0,IF(L22-M22&lt;-1,0)))))))</f>
        <v>1</v>
      </c>
      <c r="M21" s="405"/>
      <c r="N21" s="404">
        <f t="shared" ref="N21" si="47">IF(N22+O22=0,"",IF(N22-O22=4,2,IF(N22-O22=3,2,IF(N22-O22=2,2,IF(N22-O22=0,1,IF(N22-O22=-1,0,IF(N22-O22&lt;-1,0)))))))</f>
        <v>0</v>
      </c>
      <c r="O21" s="405"/>
      <c r="P21" s="404">
        <f t="shared" ref="P21" si="48">IF(P22+Q22=0,"",IF(P22-Q22=4,2,IF(P22-Q22=3,2,IF(P22-Q22=2,2,IF(P22-Q22=0,1,IF(P22-Q22=-1,0,IF(P22-Q22&lt;-1,0)))))))</f>
        <v>2</v>
      </c>
      <c r="Q21" s="405"/>
      <c r="R21" s="404">
        <f t="shared" ref="R21" si="49">IF(R22+S22=0,"",IF(R22-S22=4,2,IF(R22-S22=3,2,IF(R22-S22=2,2,IF(R22-S22=0,1,IF(R22-S22=-1,0,IF(R22-S22&lt;-1,0)))))))</f>
        <v>0</v>
      </c>
      <c r="S21" s="405"/>
      <c r="T21" s="404">
        <f t="shared" ref="T21" si="50">IF(T22+U22=0,"",IF(T22-U22=4,2,IF(T22-U22=3,2,IF(T22-U22=2,2,IF(T22-U22=0,1,IF(T22-U22=-1,0,IF(T22-U22&lt;-1,0)))))))</f>
        <v>2</v>
      </c>
      <c r="U21" s="405"/>
      <c r="V21" s="404">
        <f t="shared" ref="V21" si="51">IF(V22+W22=0,"",IF(V22-W22=4,2,IF(V22-W22=3,2,IF(V22-W22=2,2,IF(V22-W22=0,1,IF(V22-W22=-1,0,IF(V22-W22&lt;-1,0)))))))</f>
        <v>2</v>
      </c>
      <c r="W21" s="405"/>
      <c r="X21" s="404">
        <f t="shared" ref="X21" si="52">IF(X22+Y22=0,"",IF(X22-Y22=4,2,IF(X22-Y22=3,2,IF(X22-Y22=2,2,IF(X22-Y22=0,1,IF(X22-Y22=-1,0,IF(X22-Y22&lt;-1,0)))))))</f>
        <v>1</v>
      </c>
      <c r="Y21" s="405"/>
      <c r="Z21" s="402"/>
      <c r="AA21" s="403"/>
      <c r="AB21" s="404">
        <f>IF(AB22+AC22=0,"",IF(AB22-AC22=4,2,IF(AB22-AC22=3,2,IF(AB22-AC22=2,2,IF(AB22-AC22=0,1,IF(AB22-AC22=-1,0,IF(AB22-AC22&lt;-1,0)))))))</f>
        <v>0</v>
      </c>
      <c r="AC21" s="405"/>
      <c r="AD21" s="406">
        <f>IF(AD22+AE22=0,"",SUM(AD22/AE22))</f>
        <v>1.0416666666666667</v>
      </c>
      <c r="AE21" s="407"/>
      <c r="AF21" s="408" t="s">
        <v>439</v>
      </c>
      <c r="AG21" s="390"/>
      <c r="AH21" s="409">
        <f>RANK(G21,$G$5:$G$24)</f>
        <v>4</v>
      </c>
      <c r="AI21" s="409">
        <f>RANK($H21,H5:H24)</f>
        <v>3</v>
      </c>
      <c r="AJ21" s="375"/>
      <c r="AK21" s="411">
        <f>IF($J21=1,$G21)+IF($J21=0,$G21)</f>
        <v>0</v>
      </c>
      <c r="AL21" s="411">
        <f>IF($L21=1,$G21)+IF($L21=0,$G21)</f>
        <v>10</v>
      </c>
      <c r="AM21" s="411">
        <f>IF($N21=1,$G21)+IF($N21=0,$G21)</f>
        <v>10</v>
      </c>
      <c r="AN21" s="411">
        <f>IF($P21=1,$G21)+IF($P21=0,$G21)</f>
        <v>0</v>
      </c>
      <c r="AO21" s="411">
        <f>IF($R21=1,$G21)+IF($R21=0,$G21)</f>
        <v>10</v>
      </c>
      <c r="AP21" s="411">
        <f>IF($T21=1,$G21)+IF($T21=0,$G21)</f>
        <v>0</v>
      </c>
      <c r="AQ21" s="411">
        <f>IF($V21=1,$G21)+IF($V21=0,$G21)</f>
        <v>0</v>
      </c>
      <c r="AR21" s="411">
        <f>IF($X21=1,$G21)+IF($X21=0,$G21)</f>
        <v>10</v>
      </c>
      <c r="AS21" s="410"/>
      <c r="AT21" s="411">
        <f>IF($AB21=1,$G21)+IF($AB21=0,$G21)</f>
        <v>10</v>
      </c>
      <c r="AU21" s="365"/>
      <c r="AV21" s="4"/>
      <c r="AW21" s="4"/>
      <c r="AX21" s="4"/>
      <c r="AY21" s="4"/>
      <c r="AZ21" s="4"/>
      <c r="BA21" s="366"/>
      <c r="BB21" s="366"/>
      <c r="BC21" s="366"/>
    </row>
    <row r="22" spans="2:55" ht="17.25" customHeight="1">
      <c r="B22" s="412"/>
      <c r="C22" s="427"/>
      <c r="D22" s="415"/>
      <c r="E22" s="415"/>
      <c r="F22" s="414"/>
      <c r="G22" s="400"/>
      <c r="H22" s="401"/>
      <c r="I22" s="400"/>
      <c r="J22" s="422">
        <v>4</v>
      </c>
      <c r="K22" s="423">
        <v>2</v>
      </c>
      <c r="L22" s="422">
        <v>3</v>
      </c>
      <c r="M22" s="423">
        <v>3</v>
      </c>
      <c r="N22" s="422">
        <v>1</v>
      </c>
      <c r="O22" s="423">
        <v>4</v>
      </c>
      <c r="P22" s="422">
        <v>4</v>
      </c>
      <c r="Q22" s="423">
        <v>0</v>
      </c>
      <c r="R22" s="422">
        <v>1</v>
      </c>
      <c r="S22" s="423">
        <v>4</v>
      </c>
      <c r="T22" s="422">
        <v>4</v>
      </c>
      <c r="U22" s="423">
        <v>2</v>
      </c>
      <c r="V22" s="422">
        <v>4</v>
      </c>
      <c r="W22" s="423">
        <v>2</v>
      </c>
      <c r="X22" s="422">
        <v>3</v>
      </c>
      <c r="Y22" s="423">
        <v>3</v>
      </c>
      <c r="Z22" s="416"/>
      <c r="AA22" s="417"/>
      <c r="AB22" s="422">
        <v>1</v>
      </c>
      <c r="AC22" s="423">
        <v>4</v>
      </c>
      <c r="AD22" s="424">
        <f>SUM($AB22,$Z22,$X22,$V22,$T22,$R22,$P22,$N22,$L22,$J22)</f>
        <v>25</v>
      </c>
      <c r="AE22" s="425">
        <f>SUM($K22,$M22,$O22,$Q22,$S22,$U22,$W22,$Y22,$AA22,$AC22)</f>
        <v>24</v>
      </c>
      <c r="AF22" s="426"/>
      <c r="AG22" s="390"/>
      <c r="AH22" s="409"/>
      <c r="AI22" s="409"/>
      <c r="AJ22" s="375"/>
      <c r="AK22" s="411"/>
      <c r="AL22" s="411"/>
      <c r="AM22" s="411"/>
      <c r="AN22" s="411"/>
      <c r="AO22" s="411"/>
      <c r="AP22" s="411"/>
      <c r="AQ22" s="411"/>
      <c r="AR22" s="411"/>
      <c r="AS22" s="410"/>
      <c r="AT22" s="411"/>
      <c r="AU22" s="365"/>
      <c r="AV22" s="4"/>
      <c r="AW22" s="4"/>
      <c r="AX22" s="4"/>
      <c r="AY22" s="4"/>
      <c r="AZ22" s="4"/>
      <c r="BA22" s="366"/>
      <c r="BB22" s="366"/>
      <c r="BC22" s="366"/>
    </row>
    <row r="23" spans="2:55" ht="17.25" customHeight="1">
      <c r="B23" s="397">
        <v>10</v>
      </c>
      <c r="C23" s="449" t="s">
        <v>437</v>
      </c>
      <c r="D23" s="399" t="s">
        <v>160</v>
      </c>
      <c r="E23" s="399">
        <v>1455</v>
      </c>
      <c r="F23" s="399">
        <f>SUM(E23:E24)/2</f>
        <v>727.5</v>
      </c>
      <c r="G23" s="400">
        <f>SUM(J23:AC23)</f>
        <v>16</v>
      </c>
      <c r="H23" s="401">
        <f>AT25</f>
        <v>74</v>
      </c>
      <c r="I23" s="444">
        <v>1</v>
      </c>
      <c r="J23" s="404">
        <f t="shared" ref="J23" si="53">IF(J24+K24=0,"",IF(J24-K24=4,2,IF(J24-K24=3,2,IF(J24-K24=2,2,IF(J24-K24=0,1,IF(J24-K24=-1,0,IF(J24-K24&lt;-1,0)))))))</f>
        <v>2</v>
      </c>
      <c r="K23" s="405"/>
      <c r="L23" s="404">
        <f t="shared" ref="L23" si="54">IF(L24+M24=0,"",IF(L24-M24=4,2,IF(L24-M24=3,2,IF(L24-M24=2,2,IF(L24-M24=0,1,IF(L24-M24=-1,0,IF(L24-M24&lt;-1,0)))))))</f>
        <v>2</v>
      </c>
      <c r="M23" s="405"/>
      <c r="N23" s="404">
        <f t="shared" ref="N23" si="55">IF(N24+O24=0,"",IF(N24-O24=4,2,IF(N24-O24=3,2,IF(N24-O24=2,2,IF(N24-O24=0,1,IF(N24-O24=-1,0,IF(N24-O24&lt;-1,0)))))))</f>
        <v>2</v>
      </c>
      <c r="O23" s="405"/>
      <c r="P23" s="404">
        <f t="shared" ref="P23" si="56">IF(P24+Q24=0,"",IF(P24-Q24=4,2,IF(P24-Q24=3,2,IF(P24-Q24=2,2,IF(P24-Q24=0,1,IF(P24-Q24=-1,0,IF(P24-Q24&lt;-1,0)))))))</f>
        <v>2</v>
      </c>
      <c r="Q23" s="405"/>
      <c r="R23" s="404">
        <f t="shared" ref="R23" si="57">IF(R24+S24=0,"",IF(R24-S24=4,2,IF(R24-S24=3,2,IF(R24-S24=2,2,IF(R24-S24=0,1,IF(R24-S24=-1,0,IF(R24-S24&lt;-1,0)))))))</f>
        <v>2</v>
      </c>
      <c r="S23" s="405"/>
      <c r="T23" s="404">
        <f t="shared" ref="T23" si="58">IF(T24+U24=0,"",IF(T24-U24=4,2,IF(T24-U24=3,2,IF(T24-U24=2,2,IF(T24-U24=0,1,IF(T24-U24=-1,0,IF(T24-U24&lt;-1,0)))))))</f>
        <v>2</v>
      </c>
      <c r="U23" s="405"/>
      <c r="V23" s="404">
        <f t="shared" ref="V23" si="59">IF(V24+W24=0,"",IF(V24-W24=4,2,IF(V24-W24=3,2,IF(V24-W24=2,2,IF(V24-W24=0,1,IF(V24-W24=-1,0,IF(V24-W24&lt;-1,0)))))))</f>
        <v>1</v>
      </c>
      <c r="W23" s="405"/>
      <c r="X23" s="404">
        <f t="shared" ref="X23" si="60">IF(X24+Y24=0,"",IF(X24-Y24=4,2,IF(X24-Y24=3,2,IF(X24-Y24=2,2,IF(X24-Y24=0,1,IF(X24-Y24=-1,0,IF(X24-Y24&lt;-1,0)))))))</f>
        <v>1</v>
      </c>
      <c r="Y23" s="405"/>
      <c r="Z23" s="404">
        <f t="shared" ref="Z23" si="61">IF(Z24+AA24=0,"",IF(Z24-AA24=4,2,IF(Z24-AA24=3,2,IF(Z24-AA24=2,2,IF(Z24-AA24=0,1,IF(Z24-AA24=-1,0,IF(Z24-AA24&lt;-1,0)))))))</f>
        <v>2</v>
      </c>
      <c r="AA23" s="405"/>
      <c r="AB23" s="402"/>
      <c r="AC23" s="403"/>
      <c r="AD23" s="406">
        <f>IF(AD24+AE24=0,"",SUM(AD24/AE24))</f>
        <v>2.2666666666666666</v>
      </c>
      <c r="AE23" s="407"/>
      <c r="AF23" s="408" t="s">
        <v>439</v>
      </c>
      <c r="AG23" s="390"/>
      <c r="AH23" s="409">
        <f>RANK(G23,$G$5:$G$24)</f>
        <v>1</v>
      </c>
      <c r="AI23" s="409">
        <f>RANK($H23,H5:H24)</f>
        <v>1</v>
      </c>
      <c r="AJ23" s="375"/>
      <c r="AK23" s="411">
        <f>IF($J23=1,$G23)+IF($J23=0,$G23)</f>
        <v>0</v>
      </c>
      <c r="AL23" s="411">
        <f>IF($L23=1,$G23)+IF($L23=0,$G23)</f>
        <v>0</v>
      </c>
      <c r="AM23" s="411">
        <f>IF($N23=1,$G23)+IF($N23=0,$G23)</f>
        <v>0</v>
      </c>
      <c r="AN23" s="411">
        <f>IF($P23=1,$G23)+IF($P23=0,$G23)</f>
        <v>0</v>
      </c>
      <c r="AO23" s="411">
        <f>IF($R23=1,$G23)+IF($R23=0,$G23)</f>
        <v>0</v>
      </c>
      <c r="AP23" s="411">
        <f>IF($T23=1,$G23)+IF($T23=0,$G23)</f>
        <v>0</v>
      </c>
      <c r="AQ23" s="411">
        <f>IF($V23=1,$G23)+IF($V23=0,$G23)</f>
        <v>16</v>
      </c>
      <c r="AR23" s="411">
        <f>IF($X23=1,$G23)+IF($X23=0,$G23)</f>
        <v>16</v>
      </c>
      <c r="AS23" s="411">
        <f>IF($Z23=1,$G23)+IF($Z23=0,$G23)</f>
        <v>0</v>
      </c>
      <c r="AT23" s="410"/>
      <c r="AU23" s="365"/>
      <c r="AV23" s="4"/>
      <c r="AW23" s="4"/>
      <c r="AX23" s="4"/>
      <c r="AY23" s="4"/>
      <c r="AZ23" s="4"/>
      <c r="BA23" s="366"/>
      <c r="BB23" s="366"/>
      <c r="BC23" s="366"/>
    </row>
    <row r="24" spans="2:55" ht="17.25" customHeight="1">
      <c r="B24" s="430"/>
      <c r="C24" s="450"/>
      <c r="D24" s="415"/>
      <c r="E24" s="415"/>
      <c r="F24" s="414"/>
      <c r="G24" s="400"/>
      <c r="H24" s="401"/>
      <c r="I24" s="444"/>
      <c r="J24" s="422">
        <v>4</v>
      </c>
      <c r="K24" s="423">
        <v>2</v>
      </c>
      <c r="L24" s="422">
        <v>4</v>
      </c>
      <c r="M24" s="423">
        <v>1</v>
      </c>
      <c r="N24" s="422">
        <v>4</v>
      </c>
      <c r="O24" s="423">
        <v>0</v>
      </c>
      <c r="P24" s="422">
        <v>4</v>
      </c>
      <c r="Q24" s="423">
        <v>1</v>
      </c>
      <c r="R24" s="422">
        <v>4</v>
      </c>
      <c r="S24" s="423">
        <v>2</v>
      </c>
      <c r="T24" s="422">
        <v>4</v>
      </c>
      <c r="U24" s="423">
        <v>2</v>
      </c>
      <c r="V24" s="422">
        <v>3</v>
      </c>
      <c r="W24" s="423">
        <v>3</v>
      </c>
      <c r="X24" s="422">
        <v>3</v>
      </c>
      <c r="Y24" s="423">
        <v>3</v>
      </c>
      <c r="Z24" s="422">
        <v>4</v>
      </c>
      <c r="AA24" s="423">
        <v>1</v>
      </c>
      <c r="AB24" s="416"/>
      <c r="AC24" s="417"/>
      <c r="AD24" s="424">
        <f>SUM($AB24,$Z24,$X24,$V24,$T24,$R24,$P24,$N24,$L24,$J24)</f>
        <v>34</v>
      </c>
      <c r="AE24" s="425">
        <f>SUM($K24,$M24,$O24,$Q24,$S24,$U24,$W24,$Y24,$AA24,$AC24)</f>
        <v>15</v>
      </c>
      <c r="AF24" s="426"/>
      <c r="AG24" s="390"/>
      <c r="AH24" s="409"/>
      <c r="AI24" s="409"/>
      <c r="AJ24" s="375"/>
      <c r="AK24" s="411"/>
      <c r="AL24" s="411"/>
      <c r="AM24" s="411"/>
      <c r="AN24" s="411"/>
      <c r="AO24" s="411"/>
      <c r="AP24" s="411"/>
      <c r="AQ24" s="411"/>
      <c r="AR24" s="411"/>
      <c r="AS24" s="411"/>
      <c r="AT24" s="410"/>
      <c r="AU24" s="365"/>
      <c r="AV24" s="4"/>
      <c r="AW24" s="4"/>
      <c r="AX24" s="4"/>
      <c r="AY24" s="4"/>
      <c r="AZ24" s="4"/>
      <c r="BA24" s="366"/>
      <c r="BB24" s="366"/>
      <c r="BC24" s="366"/>
    </row>
    <row r="25" spans="2:5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31"/>
      <c r="AJ25" s="4"/>
      <c r="AK25" s="432">
        <f t="shared" ref="AK25:AT25" si="62">SUM(AK5:AK24)</f>
        <v>33</v>
      </c>
      <c r="AL25" s="432">
        <f t="shared" si="62"/>
        <v>10</v>
      </c>
      <c r="AM25" s="432">
        <f t="shared" si="62"/>
        <v>41</v>
      </c>
      <c r="AN25" s="432">
        <f t="shared" si="62"/>
        <v>24</v>
      </c>
      <c r="AO25" s="432">
        <f t="shared" si="62"/>
        <v>34</v>
      </c>
      <c r="AP25" s="432">
        <f t="shared" si="62"/>
        <v>41</v>
      </c>
      <c r="AQ25" s="432">
        <f t="shared" si="62"/>
        <v>26</v>
      </c>
      <c r="AR25" s="432">
        <f t="shared" si="62"/>
        <v>60</v>
      </c>
      <c r="AS25" s="432">
        <f t="shared" si="62"/>
        <v>46</v>
      </c>
      <c r="AT25" s="432">
        <f t="shared" si="62"/>
        <v>74</v>
      </c>
      <c r="AU25" s="365"/>
      <c r="AV25" s="4"/>
      <c r="AW25" s="4"/>
      <c r="AX25" s="4"/>
      <c r="AY25" s="4"/>
      <c r="AZ25" s="4"/>
      <c r="BA25" s="366"/>
      <c r="BB25" s="366"/>
      <c r="BC25" s="366"/>
    </row>
    <row r="26" spans="2:55" ht="18" customHeight="1">
      <c r="B26" s="4"/>
      <c r="C26" s="433" t="s">
        <v>438</v>
      </c>
      <c r="D26" s="433"/>
      <c r="E26" s="433"/>
      <c r="F26" s="434"/>
      <c r="G26" s="434"/>
      <c r="H26" s="434"/>
      <c r="I26" s="434"/>
      <c r="J26" s="435"/>
      <c r="K26" s="435"/>
      <c r="L26" s="435"/>
      <c r="M26" s="435"/>
      <c r="N26" s="435"/>
      <c r="O26" s="435"/>
      <c r="P26" s="435"/>
      <c r="Q26" s="435"/>
      <c r="R26" s="436"/>
      <c r="S26" s="436"/>
      <c r="T26" s="436"/>
      <c r="U26" s="436"/>
      <c r="V26" s="436"/>
      <c r="W26" s="436"/>
      <c r="X26" s="436"/>
      <c r="Y26" s="436"/>
      <c r="Z26" s="436"/>
      <c r="AA26" s="436"/>
      <c r="AB26" s="436"/>
      <c r="AC26" s="436"/>
      <c r="AD26" s="4"/>
      <c r="AE26" s="4"/>
      <c r="AF26" s="4"/>
      <c r="AG26" s="4"/>
      <c r="AH26" s="4"/>
      <c r="AI26" s="431"/>
      <c r="AJ26" s="4"/>
      <c r="AK26" s="4"/>
      <c r="AL26" s="4"/>
      <c r="AM26" s="4"/>
      <c r="AN26" s="4"/>
      <c r="AO26" s="4"/>
      <c r="AP26" s="4"/>
      <c r="AQ26" s="4"/>
      <c r="AR26" s="365"/>
      <c r="AS26" s="365"/>
      <c r="AT26" s="365"/>
      <c r="AU26" s="365"/>
      <c r="AV26" s="4"/>
      <c r="AW26" s="4"/>
      <c r="AX26" s="4"/>
      <c r="AY26" s="4"/>
      <c r="AZ26" s="4"/>
      <c r="BA26" s="366"/>
      <c r="BB26" s="366"/>
      <c r="BC26" s="366"/>
    </row>
    <row r="27" spans="2:55" ht="18" customHeight="1">
      <c r="B27" s="4"/>
      <c r="C27" s="437">
        <v>45815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31"/>
      <c r="AJ27" s="4"/>
      <c r="AK27" s="4"/>
      <c r="AL27" s="4"/>
      <c r="AM27" s="4"/>
      <c r="AN27" s="4"/>
      <c r="AO27" s="4"/>
      <c r="AP27" s="4"/>
      <c r="AQ27" s="4"/>
      <c r="AR27" s="365"/>
      <c r="AS27" s="365"/>
      <c r="AT27" s="365"/>
      <c r="AU27" s="365"/>
      <c r="AV27" s="4"/>
      <c r="AW27" s="4"/>
      <c r="AX27" s="4"/>
      <c r="AY27" s="4"/>
      <c r="AZ27" s="4"/>
      <c r="BA27" s="366"/>
      <c r="BB27" s="366"/>
      <c r="BC27" s="366"/>
    </row>
    <row r="28" spans="2:5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31"/>
      <c r="AJ28" s="4"/>
      <c r="AK28" s="4"/>
      <c r="AL28" s="4"/>
      <c r="AM28" s="4"/>
      <c r="AN28" s="4"/>
      <c r="AO28" s="4"/>
      <c r="AP28" s="4"/>
      <c r="AQ28" s="4"/>
      <c r="AR28" s="365"/>
      <c r="AS28" s="365"/>
      <c r="AT28" s="365"/>
      <c r="AU28" s="365"/>
      <c r="AV28" s="4"/>
      <c r="AW28" s="4"/>
      <c r="AX28" s="4"/>
      <c r="AY28" s="4"/>
      <c r="AZ28" s="4"/>
      <c r="BA28" s="366"/>
      <c r="BB28" s="366"/>
      <c r="BC28" s="366"/>
    </row>
    <row r="29" spans="2:5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31"/>
      <c r="AJ29" s="4"/>
      <c r="AK29" s="4"/>
      <c r="AL29" s="4"/>
      <c r="AM29" s="4"/>
      <c r="AN29" s="4"/>
      <c r="AO29" s="4"/>
      <c r="AP29" s="4"/>
      <c r="AQ29" s="4"/>
      <c r="AR29" s="365"/>
      <c r="AS29" s="365"/>
      <c r="AT29" s="365"/>
      <c r="AU29" s="365"/>
      <c r="AV29" s="4"/>
      <c r="AW29" s="4"/>
      <c r="AX29" s="4"/>
      <c r="AY29" s="4"/>
      <c r="AZ29" s="4"/>
      <c r="BA29" s="366"/>
      <c r="BB29" s="366"/>
      <c r="BC29" s="366"/>
    </row>
    <row r="30" spans="2:5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31"/>
      <c r="AJ30" s="4"/>
      <c r="AK30" s="4"/>
      <c r="AL30" s="4"/>
      <c r="AM30" s="4"/>
      <c r="AN30" s="4"/>
      <c r="AO30" s="4"/>
      <c r="AP30" s="4"/>
      <c r="AQ30" s="4"/>
      <c r="AR30" s="365"/>
      <c r="AS30" s="365"/>
      <c r="AT30" s="365"/>
      <c r="AU30" s="365"/>
      <c r="AV30" s="4"/>
      <c r="AW30" s="4"/>
      <c r="AX30" s="4"/>
      <c r="AY30" s="4"/>
      <c r="AZ30" s="4"/>
      <c r="BA30" s="366"/>
      <c r="BB30" s="366"/>
      <c r="BC30" s="366"/>
    </row>
    <row r="31" spans="2:55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31"/>
      <c r="AJ31" s="4"/>
      <c r="AK31" s="4"/>
      <c r="AL31" s="4"/>
      <c r="AM31" s="4"/>
      <c r="AN31" s="4"/>
      <c r="AO31" s="4"/>
      <c r="AP31" s="4"/>
      <c r="AQ31" s="4"/>
      <c r="AR31" s="365"/>
      <c r="AS31" s="365"/>
      <c r="AT31" s="365"/>
      <c r="AU31" s="365"/>
      <c r="AV31" s="4"/>
      <c r="AW31" s="4"/>
      <c r="AX31" s="4"/>
      <c r="AY31" s="4"/>
      <c r="AZ31" s="4"/>
      <c r="BA31" s="366"/>
      <c r="BB31" s="366"/>
      <c r="BC31" s="366"/>
    </row>
    <row r="32" spans="2:5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31"/>
      <c r="AJ32" s="4"/>
      <c r="AK32" s="4"/>
      <c r="AL32" s="4"/>
      <c r="AM32" s="4"/>
      <c r="AN32" s="4"/>
      <c r="AO32" s="4"/>
      <c r="AP32" s="4"/>
      <c r="AQ32" s="4"/>
      <c r="AR32" s="365"/>
      <c r="AS32" s="365"/>
      <c r="AT32" s="365"/>
      <c r="AU32" s="365"/>
      <c r="AV32" s="4"/>
      <c r="AW32" s="4"/>
      <c r="AX32" s="4"/>
      <c r="AY32" s="4"/>
      <c r="AZ32" s="4"/>
      <c r="BA32" s="366"/>
      <c r="BB32" s="366"/>
      <c r="BC32" s="366"/>
    </row>
    <row r="33" spans="2:5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31"/>
      <c r="AJ33" s="4"/>
      <c r="AK33" s="4"/>
      <c r="AL33" s="4"/>
      <c r="AM33" s="4"/>
      <c r="AN33" s="4"/>
      <c r="AO33" s="4"/>
      <c r="AP33" s="4"/>
      <c r="AQ33" s="4"/>
      <c r="AR33" s="365"/>
      <c r="AS33" s="365"/>
      <c r="AT33" s="365"/>
      <c r="AU33" s="365"/>
      <c r="AV33" s="4"/>
      <c r="AW33" s="4"/>
      <c r="AX33" s="4"/>
      <c r="AY33" s="4"/>
      <c r="AZ33" s="4"/>
      <c r="BA33" s="366"/>
      <c r="BB33" s="366"/>
      <c r="BC33" s="366"/>
    </row>
    <row r="34" spans="2:5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31"/>
      <c r="AJ34" s="4"/>
      <c r="AK34" s="4"/>
      <c r="AL34" s="4"/>
      <c r="AM34" s="4"/>
      <c r="AN34" s="4"/>
      <c r="AO34" s="4"/>
      <c r="AP34" s="4"/>
      <c r="AQ34" s="4"/>
      <c r="AR34" s="365"/>
      <c r="AS34" s="365"/>
      <c r="AT34" s="365"/>
      <c r="AU34" s="365"/>
      <c r="AV34" s="4"/>
      <c r="AW34" s="4"/>
      <c r="AX34" s="4"/>
      <c r="AY34" s="4"/>
      <c r="AZ34" s="4"/>
      <c r="BA34" s="366"/>
      <c r="BB34" s="366"/>
      <c r="BC34" s="366"/>
    </row>
    <row r="35" spans="2:55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31"/>
      <c r="AJ35" s="4"/>
      <c r="AK35" s="4"/>
      <c r="AL35" s="4"/>
      <c r="AM35" s="4"/>
      <c r="AN35" s="4"/>
      <c r="AO35" s="4"/>
      <c r="AP35" s="4"/>
      <c r="AQ35" s="4"/>
      <c r="AR35" s="365"/>
      <c r="AS35" s="365"/>
      <c r="AT35" s="365"/>
      <c r="AU35" s="365"/>
      <c r="AV35" s="4"/>
      <c r="AW35" s="4"/>
      <c r="AX35" s="4"/>
      <c r="AY35" s="4"/>
      <c r="AZ35" s="4"/>
      <c r="BA35" s="366"/>
      <c r="BB35" s="366"/>
      <c r="BC35" s="366"/>
    </row>
    <row r="36" spans="2:5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31"/>
      <c r="AJ36" s="4"/>
      <c r="AK36" s="4"/>
      <c r="AL36" s="4"/>
      <c r="AM36" s="4"/>
      <c r="AN36" s="4"/>
      <c r="AO36" s="4"/>
      <c r="AP36" s="4"/>
      <c r="AQ36" s="4"/>
      <c r="AR36" s="365"/>
      <c r="AS36" s="365"/>
      <c r="AT36" s="365"/>
      <c r="AU36" s="365"/>
      <c r="AV36" s="4"/>
      <c r="AW36" s="4"/>
      <c r="AX36" s="4"/>
      <c r="AY36" s="4"/>
      <c r="AZ36" s="4"/>
      <c r="BA36" s="366"/>
      <c r="BB36" s="366"/>
      <c r="BC36" s="366"/>
    </row>
    <row r="37" spans="2:5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31"/>
      <c r="AJ37" s="4"/>
      <c r="AK37" s="4"/>
      <c r="AL37" s="4"/>
      <c r="AM37" s="4"/>
      <c r="AN37" s="4"/>
      <c r="AO37" s="4"/>
      <c r="AP37" s="4"/>
      <c r="AQ37" s="4"/>
      <c r="AR37" s="365"/>
      <c r="AS37" s="365"/>
      <c r="AT37" s="365"/>
      <c r="AU37" s="365"/>
      <c r="AV37" s="4"/>
      <c r="AW37" s="4"/>
      <c r="AX37" s="4"/>
      <c r="AY37" s="4"/>
      <c r="AZ37" s="4"/>
      <c r="BA37" s="366"/>
      <c r="BB37" s="366"/>
      <c r="BC37" s="366"/>
    </row>
    <row r="38" spans="2:5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31"/>
      <c r="AJ38" s="4"/>
      <c r="AK38" s="4"/>
      <c r="AL38" s="4"/>
      <c r="AM38" s="4"/>
      <c r="AN38" s="4"/>
      <c r="AO38" s="4"/>
      <c r="AP38" s="4"/>
      <c r="AQ38" s="4"/>
      <c r="AR38" s="365"/>
      <c r="AS38" s="365"/>
      <c r="AT38" s="365"/>
      <c r="AU38" s="365"/>
      <c r="AV38" s="4"/>
      <c r="AW38" s="4"/>
      <c r="AX38" s="4"/>
      <c r="AY38" s="4"/>
      <c r="AZ38" s="4"/>
      <c r="BA38" s="366"/>
      <c r="BB38" s="366"/>
      <c r="BC38" s="366"/>
    </row>
    <row r="39" spans="2:5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31"/>
      <c r="AJ39" s="4"/>
      <c r="AK39" s="4"/>
      <c r="AL39" s="4"/>
      <c r="AM39" s="4"/>
      <c r="AN39" s="4"/>
      <c r="AO39" s="4"/>
      <c r="AP39" s="4"/>
      <c r="AQ39" s="4"/>
      <c r="AR39" s="365"/>
      <c r="AS39" s="365"/>
      <c r="AT39" s="365"/>
      <c r="AU39" s="365"/>
      <c r="AV39" s="4"/>
      <c r="AW39" s="4"/>
      <c r="AX39" s="4"/>
      <c r="AY39" s="4"/>
      <c r="AZ39" s="4"/>
      <c r="BA39" s="366"/>
      <c r="BB39" s="366"/>
      <c r="BC39" s="366"/>
    </row>
    <row r="40" spans="2:5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31"/>
      <c r="AJ40" s="4"/>
      <c r="AK40" s="4"/>
      <c r="AL40" s="4"/>
      <c r="AM40" s="4"/>
      <c r="AN40" s="4"/>
      <c r="AO40" s="4"/>
      <c r="AP40" s="4"/>
      <c r="AQ40" s="4"/>
      <c r="AR40" s="365"/>
      <c r="AS40" s="365"/>
      <c r="AT40" s="365"/>
      <c r="AU40" s="365"/>
      <c r="AV40" s="4"/>
      <c r="AW40" s="4"/>
      <c r="AX40" s="4"/>
      <c r="AY40" s="4"/>
      <c r="AZ40" s="4"/>
      <c r="BA40" s="366"/>
      <c r="BB40" s="366"/>
      <c r="BC40" s="366"/>
    </row>
    <row r="41" spans="2:55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31"/>
      <c r="AJ41" s="4"/>
      <c r="AK41" s="4"/>
      <c r="AL41" s="4"/>
      <c r="AM41" s="4"/>
      <c r="AN41" s="4"/>
      <c r="AO41" s="4"/>
      <c r="AP41" s="4"/>
      <c r="AQ41" s="4"/>
      <c r="AR41" s="365"/>
      <c r="AS41" s="365"/>
      <c r="AT41" s="365"/>
      <c r="AU41" s="365"/>
      <c r="AV41" s="4"/>
      <c r="AW41" s="4"/>
      <c r="AX41" s="4"/>
      <c r="AY41" s="4"/>
      <c r="AZ41" s="4"/>
      <c r="BA41" s="366"/>
      <c r="BB41" s="366"/>
      <c r="BC41" s="366"/>
    </row>
    <row r="42" spans="2:5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31"/>
      <c r="AJ42" s="4"/>
      <c r="AK42" s="4"/>
      <c r="AL42" s="4"/>
      <c r="AM42" s="4"/>
      <c r="AN42" s="4"/>
      <c r="AO42" s="4"/>
      <c r="AP42" s="4"/>
      <c r="AQ42" s="4"/>
      <c r="AR42" s="365"/>
      <c r="AS42" s="365"/>
      <c r="AT42" s="365"/>
      <c r="AU42" s="365"/>
      <c r="AV42" s="4"/>
      <c r="AW42" s="4"/>
      <c r="AX42" s="4"/>
      <c r="AY42" s="4"/>
      <c r="AZ42" s="4"/>
      <c r="BA42" s="366"/>
      <c r="BB42" s="366"/>
      <c r="BC42" s="366"/>
    </row>
    <row r="43" spans="2:5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31"/>
      <c r="AJ43" s="4"/>
      <c r="AK43" s="4"/>
      <c r="AL43" s="4"/>
      <c r="AM43" s="4"/>
      <c r="AN43" s="4"/>
      <c r="AO43" s="4"/>
      <c r="AP43" s="4"/>
      <c r="AQ43" s="4"/>
      <c r="AR43" s="365"/>
      <c r="AS43" s="365"/>
      <c r="AT43" s="365"/>
      <c r="AU43" s="365"/>
      <c r="AV43" s="4"/>
      <c r="AW43" s="4"/>
      <c r="AX43" s="4"/>
      <c r="AY43" s="4"/>
      <c r="AZ43" s="4"/>
      <c r="BA43" s="366"/>
      <c r="BB43" s="366"/>
      <c r="BC43" s="366"/>
    </row>
    <row r="44" spans="2:55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31"/>
      <c r="AJ44" s="4"/>
      <c r="AK44" s="4"/>
      <c r="AL44" s="4"/>
      <c r="AM44" s="4"/>
      <c r="AN44" s="4"/>
      <c r="AO44" s="4"/>
      <c r="AP44" s="4"/>
      <c r="AQ44" s="4"/>
      <c r="AR44" s="365"/>
      <c r="AS44" s="365"/>
      <c r="AT44" s="365"/>
      <c r="AU44" s="365"/>
      <c r="AV44" s="4"/>
      <c r="AW44" s="4"/>
      <c r="AX44" s="4"/>
      <c r="AY44" s="4"/>
      <c r="AZ44" s="4"/>
      <c r="BA44" s="366"/>
      <c r="BB44" s="366"/>
      <c r="BC44" s="366"/>
    </row>
    <row r="45" spans="2:5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31"/>
      <c r="AJ45" s="4"/>
      <c r="AK45" s="4"/>
      <c r="AL45" s="4"/>
      <c r="AM45" s="4"/>
      <c r="AN45" s="4"/>
      <c r="AO45" s="4"/>
      <c r="AP45" s="4"/>
      <c r="AQ45" s="4"/>
      <c r="AR45" s="365"/>
      <c r="AS45" s="365"/>
      <c r="AT45" s="365"/>
      <c r="AU45" s="365"/>
      <c r="AV45" s="4"/>
      <c r="AW45" s="4"/>
      <c r="AX45" s="4"/>
      <c r="AY45" s="4"/>
      <c r="AZ45" s="4"/>
      <c r="BA45" s="366"/>
      <c r="BB45" s="366"/>
      <c r="BC45" s="366"/>
    </row>
    <row r="46" spans="2:5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31"/>
      <c r="AJ46" s="4"/>
      <c r="AK46" s="4"/>
      <c r="AL46" s="4"/>
      <c r="AM46" s="4"/>
      <c r="AN46" s="4"/>
      <c r="AO46" s="4"/>
      <c r="AP46" s="4"/>
      <c r="AQ46" s="4"/>
      <c r="AR46" s="365"/>
      <c r="AS46" s="365"/>
      <c r="AT46" s="365"/>
      <c r="AU46" s="365"/>
      <c r="AV46" s="4"/>
      <c r="AW46" s="4"/>
      <c r="AX46" s="4"/>
      <c r="AY46" s="4"/>
      <c r="AZ46" s="4"/>
      <c r="BA46" s="366"/>
      <c r="BB46" s="366"/>
      <c r="BC46" s="366"/>
    </row>
    <row r="47" spans="2:5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31"/>
      <c r="AJ47" s="4"/>
      <c r="AK47" s="4"/>
      <c r="AL47" s="4"/>
      <c r="AM47" s="4"/>
      <c r="AN47" s="4"/>
      <c r="AO47" s="4"/>
      <c r="AP47" s="4"/>
      <c r="AQ47" s="4"/>
      <c r="AR47" s="365"/>
      <c r="AS47" s="365"/>
      <c r="AT47" s="365"/>
      <c r="AU47" s="365"/>
      <c r="AV47" s="4"/>
      <c r="AW47" s="4"/>
      <c r="AX47" s="4"/>
      <c r="AY47" s="4"/>
      <c r="AZ47" s="4"/>
      <c r="BA47" s="366"/>
      <c r="BB47" s="366"/>
      <c r="BC47" s="366"/>
    </row>
    <row r="48" spans="2:5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31"/>
      <c r="AJ48" s="4"/>
      <c r="AK48" s="4"/>
      <c r="AL48" s="4"/>
      <c r="AM48" s="4"/>
      <c r="AN48" s="4"/>
      <c r="AO48" s="4"/>
      <c r="AP48" s="4"/>
      <c r="AQ48" s="4"/>
      <c r="AR48" s="365"/>
      <c r="AS48" s="365"/>
      <c r="AT48" s="365"/>
      <c r="AU48" s="365"/>
      <c r="AV48" s="4"/>
      <c r="AW48" s="4"/>
      <c r="AX48" s="4"/>
      <c r="AY48" s="4"/>
      <c r="AZ48" s="4"/>
      <c r="BA48" s="366"/>
      <c r="BB48" s="366"/>
      <c r="BC48" s="366"/>
    </row>
    <row r="49" spans="2:5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31"/>
      <c r="AJ49" s="4"/>
      <c r="AK49" s="4"/>
      <c r="AL49" s="4"/>
      <c r="AM49" s="4"/>
      <c r="AN49" s="4"/>
      <c r="AO49" s="4"/>
      <c r="AP49" s="4"/>
      <c r="AQ49" s="4"/>
      <c r="AR49" s="365"/>
      <c r="AS49" s="365"/>
      <c r="AT49" s="365"/>
      <c r="AU49" s="365"/>
      <c r="AV49" s="4"/>
      <c r="AW49" s="4"/>
      <c r="AX49" s="4"/>
      <c r="AY49" s="4"/>
      <c r="AZ49" s="4"/>
      <c r="BA49" s="366"/>
      <c r="BB49" s="366"/>
      <c r="BC49" s="366"/>
    </row>
    <row r="50" spans="2:5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31"/>
      <c r="AJ50" s="4"/>
      <c r="AK50" s="4"/>
      <c r="AL50" s="4"/>
      <c r="AM50" s="4"/>
      <c r="AN50" s="4"/>
      <c r="AO50" s="4"/>
      <c r="AP50" s="4"/>
      <c r="AQ50" s="4"/>
      <c r="AR50" s="365"/>
      <c r="AS50" s="365"/>
      <c r="AT50" s="365"/>
      <c r="AU50" s="365"/>
      <c r="AV50" s="4"/>
      <c r="AW50" s="4"/>
      <c r="AX50" s="4"/>
      <c r="AY50" s="4"/>
      <c r="AZ50" s="4"/>
      <c r="BA50" s="366"/>
      <c r="BB50" s="366"/>
      <c r="BC50" s="366"/>
    </row>
    <row r="51" spans="2:5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31"/>
      <c r="AJ51" s="4"/>
      <c r="AK51" s="4"/>
      <c r="AL51" s="4"/>
      <c r="AM51" s="4"/>
      <c r="AN51" s="4"/>
      <c r="AO51" s="4"/>
      <c r="AP51" s="4"/>
      <c r="AQ51" s="4"/>
      <c r="AR51" s="365"/>
      <c r="AS51" s="365"/>
      <c r="AT51" s="365"/>
      <c r="AU51" s="365"/>
      <c r="AV51" s="4"/>
      <c r="AW51" s="4"/>
      <c r="AX51" s="4"/>
      <c r="AY51" s="4"/>
      <c r="AZ51" s="4"/>
      <c r="BA51" s="366"/>
      <c r="BB51" s="366"/>
      <c r="BC51" s="366"/>
    </row>
    <row r="52" spans="2:55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31"/>
      <c r="AJ52" s="4"/>
      <c r="AK52" s="4"/>
      <c r="AL52" s="4"/>
      <c r="AM52" s="4"/>
      <c r="AN52" s="4"/>
      <c r="AO52" s="4"/>
      <c r="AP52" s="4"/>
      <c r="AQ52" s="4"/>
      <c r="AR52" s="365"/>
      <c r="AS52" s="365"/>
      <c r="AT52" s="365"/>
      <c r="AU52" s="365"/>
      <c r="AV52" s="4"/>
      <c r="AW52" s="4"/>
      <c r="AX52" s="4"/>
      <c r="AY52" s="4"/>
      <c r="AZ52" s="4"/>
      <c r="BA52" s="366"/>
      <c r="BB52" s="366"/>
      <c r="BC52" s="366"/>
    </row>
    <row r="53" spans="2:5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31"/>
      <c r="AJ53" s="4"/>
      <c r="AK53" s="4"/>
      <c r="AL53" s="4"/>
      <c r="AM53" s="4"/>
      <c r="AN53" s="4"/>
      <c r="AO53" s="4"/>
      <c r="AP53" s="4"/>
      <c r="AQ53" s="4"/>
      <c r="AR53" s="365"/>
      <c r="AS53" s="365"/>
      <c r="AT53" s="365"/>
      <c r="AU53" s="365"/>
      <c r="AV53" s="4"/>
      <c r="AW53" s="4"/>
      <c r="AX53" s="4"/>
      <c r="AY53" s="4"/>
      <c r="AZ53" s="4"/>
      <c r="BA53" s="366"/>
      <c r="BB53" s="366"/>
      <c r="BC53" s="366"/>
    </row>
    <row r="54" spans="2:55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31"/>
      <c r="AJ54" s="4"/>
      <c r="AK54" s="4"/>
      <c r="AL54" s="4"/>
      <c r="AM54" s="4"/>
      <c r="AN54" s="4"/>
      <c r="AO54" s="4"/>
      <c r="AP54" s="4"/>
      <c r="AQ54" s="4"/>
      <c r="AR54" s="365"/>
      <c r="AS54" s="365"/>
      <c r="AT54" s="365"/>
      <c r="AU54" s="365"/>
      <c r="AV54" s="4"/>
      <c r="AW54" s="4"/>
      <c r="AX54" s="4"/>
      <c r="AY54" s="4"/>
      <c r="AZ54" s="4"/>
      <c r="BA54" s="366"/>
      <c r="BB54" s="366"/>
      <c r="BC54" s="366"/>
    </row>
    <row r="55" spans="2:55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31"/>
      <c r="AJ55" s="4"/>
      <c r="AK55" s="4"/>
      <c r="AL55" s="4"/>
      <c r="AM55" s="4"/>
      <c r="AN55" s="4"/>
      <c r="AO55" s="4"/>
      <c r="AP55" s="4"/>
      <c r="AQ55" s="4"/>
      <c r="AR55" s="365"/>
      <c r="AS55" s="365"/>
      <c r="AT55" s="365"/>
      <c r="AU55" s="365"/>
      <c r="AV55" s="4"/>
      <c r="AW55" s="4"/>
      <c r="AX55" s="4"/>
      <c r="AY55" s="4"/>
      <c r="AZ55" s="4"/>
      <c r="BA55" s="366"/>
      <c r="BB55" s="366"/>
      <c r="BC55" s="366"/>
    </row>
    <row r="56" spans="2:5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31"/>
      <c r="AJ56" s="4"/>
      <c r="AK56" s="4"/>
      <c r="AL56" s="4"/>
      <c r="AM56" s="4"/>
      <c r="AN56" s="4"/>
      <c r="AO56" s="4"/>
      <c r="AP56" s="4"/>
      <c r="AQ56" s="4"/>
      <c r="AR56" s="365"/>
      <c r="AS56" s="365"/>
      <c r="AT56" s="365"/>
      <c r="AU56" s="365"/>
      <c r="AV56" s="4"/>
      <c r="AW56" s="4"/>
      <c r="AX56" s="4"/>
      <c r="AY56" s="4"/>
      <c r="AZ56" s="4"/>
      <c r="BA56" s="366"/>
      <c r="BB56" s="366"/>
      <c r="BC56" s="366"/>
    </row>
    <row r="57" spans="2:5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31"/>
      <c r="AJ57" s="4"/>
      <c r="AK57" s="4"/>
      <c r="AL57" s="4"/>
      <c r="AM57" s="4"/>
      <c r="AN57" s="4"/>
      <c r="AO57" s="4"/>
      <c r="AP57" s="4"/>
      <c r="AQ57" s="4"/>
      <c r="AR57" s="365"/>
      <c r="AS57" s="365"/>
      <c r="AT57" s="365"/>
      <c r="AU57" s="365"/>
      <c r="AV57" s="4"/>
      <c r="AW57" s="4"/>
      <c r="AX57" s="4"/>
      <c r="AY57" s="4"/>
      <c r="AZ57" s="4"/>
      <c r="BA57" s="366"/>
      <c r="BB57" s="366"/>
      <c r="BC57" s="366"/>
    </row>
    <row r="58" spans="2:5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31"/>
      <c r="AJ58" s="4"/>
      <c r="AK58" s="4"/>
      <c r="AL58" s="4"/>
      <c r="AM58" s="4"/>
      <c r="AN58" s="4"/>
      <c r="AO58" s="4"/>
      <c r="AP58" s="4"/>
      <c r="AQ58" s="4"/>
      <c r="AR58" s="365"/>
      <c r="AS58" s="365"/>
      <c r="AT58" s="365"/>
      <c r="AU58" s="365"/>
      <c r="AV58" s="4"/>
      <c r="AW58" s="4"/>
      <c r="AX58" s="4"/>
      <c r="AY58" s="4"/>
      <c r="AZ58" s="4"/>
      <c r="BA58" s="366"/>
      <c r="BB58" s="366"/>
      <c r="BC58" s="366"/>
    </row>
    <row r="59" spans="2:5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31"/>
      <c r="AJ59" s="4"/>
      <c r="AK59" s="4"/>
      <c r="AL59" s="4"/>
      <c r="AM59" s="4"/>
      <c r="AN59" s="4"/>
      <c r="AO59" s="4"/>
      <c r="AP59" s="4"/>
      <c r="AQ59" s="4"/>
      <c r="AR59" s="365"/>
      <c r="AS59" s="365"/>
      <c r="AT59" s="365"/>
      <c r="AU59" s="365"/>
      <c r="AV59" s="4"/>
      <c r="AW59" s="4"/>
      <c r="AX59" s="4"/>
      <c r="AY59" s="4"/>
      <c r="AZ59" s="4"/>
      <c r="BA59" s="366"/>
      <c r="BB59" s="366"/>
      <c r="BC59" s="366"/>
    </row>
    <row r="60" spans="2:5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31"/>
      <c r="AJ60" s="4"/>
      <c r="AK60" s="4"/>
      <c r="AL60" s="4"/>
      <c r="AM60" s="4"/>
      <c r="AN60" s="4"/>
      <c r="AO60" s="4"/>
      <c r="AP60" s="4"/>
      <c r="AQ60" s="4"/>
      <c r="AR60" s="365"/>
      <c r="AS60" s="365"/>
      <c r="AT60" s="365"/>
      <c r="AU60" s="365"/>
      <c r="AV60" s="4"/>
      <c r="AW60" s="4"/>
      <c r="AX60" s="4"/>
      <c r="AY60" s="4"/>
      <c r="AZ60" s="4"/>
      <c r="BA60" s="366"/>
      <c r="BB60" s="366"/>
      <c r="BC60" s="366"/>
    </row>
    <row r="61" spans="2:5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31"/>
      <c r="AJ61" s="4"/>
      <c r="AK61" s="4"/>
      <c r="AL61" s="4"/>
      <c r="AM61" s="4"/>
      <c r="AN61" s="4"/>
      <c r="AO61" s="4"/>
      <c r="AP61" s="4"/>
      <c r="AQ61" s="4"/>
      <c r="AR61" s="365"/>
      <c r="AS61" s="365"/>
      <c r="AT61" s="365"/>
      <c r="AU61" s="365"/>
      <c r="AV61" s="4"/>
      <c r="AW61" s="4"/>
      <c r="AX61" s="4"/>
      <c r="AY61" s="4"/>
      <c r="AZ61" s="4"/>
      <c r="BA61" s="366"/>
      <c r="BB61" s="366"/>
      <c r="BC61" s="366"/>
    </row>
    <row r="62" spans="2:5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31"/>
      <c r="AJ62" s="4"/>
      <c r="AK62" s="4"/>
      <c r="AL62" s="4"/>
      <c r="AM62" s="4"/>
      <c r="AN62" s="4"/>
      <c r="AO62" s="4"/>
      <c r="AP62" s="4"/>
      <c r="AQ62" s="4"/>
      <c r="AR62" s="365"/>
      <c r="AS62" s="365"/>
      <c r="AT62" s="365"/>
      <c r="AU62" s="365"/>
      <c r="AV62" s="4"/>
      <c r="AW62" s="4"/>
      <c r="AX62" s="4"/>
      <c r="AY62" s="4"/>
      <c r="AZ62" s="4"/>
      <c r="BA62" s="366"/>
      <c r="BB62" s="366"/>
      <c r="BC62" s="366"/>
    </row>
    <row r="63" spans="2:5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31"/>
      <c r="AJ63" s="4"/>
      <c r="AK63" s="4"/>
      <c r="AL63" s="4"/>
      <c r="AM63" s="4"/>
      <c r="AN63" s="4"/>
      <c r="AO63" s="4"/>
      <c r="AP63" s="4"/>
      <c r="AQ63" s="4"/>
      <c r="AR63" s="365"/>
      <c r="AS63" s="365"/>
      <c r="AT63" s="365"/>
      <c r="AU63" s="365"/>
      <c r="AV63" s="4"/>
      <c r="AW63" s="4"/>
      <c r="AX63" s="4"/>
      <c r="AY63" s="4"/>
      <c r="AZ63" s="4"/>
      <c r="BA63" s="366"/>
      <c r="BB63" s="366"/>
      <c r="BC63" s="366"/>
    </row>
    <row r="64" spans="2:5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31"/>
      <c r="AJ64" s="4"/>
      <c r="AK64" s="4"/>
      <c r="AL64" s="4"/>
      <c r="AM64" s="4"/>
      <c r="AN64" s="4"/>
      <c r="AO64" s="4"/>
      <c r="AP64" s="4"/>
      <c r="AQ64" s="4"/>
      <c r="AR64" s="365"/>
      <c r="AS64" s="365"/>
      <c r="AT64" s="365"/>
      <c r="AU64" s="365"/>
      <c r="AV64" s="4"/>
      <c r="AW64" s="4"/>
      <c r="AX64" s="4"/>
      <c r="AY64" s="4"/>
      <c r="AZ64" s="4"/>
      <c r="BA64" s="366"/>
      <c r="BB64" s="366"/>
      <c r="BC64" s="366"/>
    </row>
    <row r="65" spans="2:5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31"/>
      <c r="AJ65" s="4"/>
      <c r="AK65" s="4"/>
      <c r="AL65" s="4"/>
      <c r="AM65" s="4"/>
      <c r="AN65" s="4"/>
      <c r="AO65" s="4"/>
      <c r="AP65" s="4"/>
      <c r="AQ65" s="4"/>
      <c r="AR65" s="365"/>
      <c r="AS65" s="365"/>
      <c r="AT65" s="365"/>
      <c r="AU65" s="365"/>
      <c r="AV65" s="4"/>
      <c r="AW65" s="4"/>
      <c r="AX65" s="4"/>
      <c r="AY65" s="4"/>
      <c r="AZ65" s="4"/>
      <c r="BA65" s="366"/>
      <c r="BB65" s="366"/>
      <c r="BC65" s="366"/>
    </row>
    <row r="66" spans="2:5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31"/>
      <c r="AJ66" s="4"/>
      <c r="AK66" s="4"/>
      <c r="AL66" s="4"/>
      <c r="AM66" s="4"/>
      <c r="AN66" s="4"/>
      <c r="AO66" s="4"/>
      <c r="AP66" s="4"/>
      <c r="AQ66" s="4"/>
      <c r="AR66" s="365"/>
      <c r="AS66" s="365"/>
      <c r="AT66" s="365"/>
      <c r="AU66" s="365"/>
      <c r="AV66" s="4"/>
      <c r="AW66" s="4"/>
      <c r="AX66" s="4"/>
      <c r="AY66" s="4"/>
      <c r="AZ66" s="4"/>
      <c r="BA66" s="366"/>
      <c r="BB66" s="366"/>
      <c r="BC66" s="366"/>
    </row>
    <row r="67" spans="2:5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31"/>
      <c r="AJ67" s="4"/>
      <c r="AK67" s="4"/>
      <c r="AL67" s="4"/>
      <c r="AM67" s="4"/>
      <c r="AN67" s="4"/>
      <c r="AO67" s="4"/>
      <c r="AP67" s="4"/>
      <c r="AQ67" s="4"/>
      <c r="AR67" s="365"/>
      <c r="AS67" s="365"/>
      <c r="AT67" s="365"/>
      <c r="AU67" s="365"/>
      <c r="AV67" s="4"/>
      <c r="AW67" s="4"/>
      <c r="AX67" s="4"/>
      <c r="AY67" s="4"/>
      <c r="AZ67" s="4"/>
      <c r="BA67" s="366"/>
      <c r="BB67" s="366"/>
      <c r="BC67" s="366"/>
    </row>
    <row r="68" spans="2:5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31"/>
      <c r="AJ68" s="4"/>
      <c r="AK68" s="4"/>
      <c r="AL68" s="4"/>
      <c r="AM68" s="4"/>
      <c r="AN68" s="4"/>
      <c r="AO68" s="4"/>
      <c r="AP68" s="4"/>
      <c r="AQ68" s="4"/>
      <c r="AR68" s="365"/>
      <c r="AS68" s="365"/>
      <c r="AT68" s="365"/>
      <c r="AU68" s="365"/>
      <c r="AV68" s="4"/>
      <c r="AW68" s="4"/>
      <c r="AX68" s="4"/>
      <c r="AY68" s="4"/>
      <c r="AZ68" s="4"/>
      <c r="BA68" s="366"/>
      <c r="BB68" s="366"/>
      <c r="BC68" s="366"/>
    </row>
    <row r="69" spans="2:5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31"/>
      <c r="AJ69" s="4"/>
      <c r="AK69" s="4"/>
      <c r="AL69" s="4"/>
      <c r="AM69" s="4"/>
      <c r="AN69" s="4"/>
      <c r="AO69" s="4"/>
      <c r="AP69" s="4"/>
      <c r="AQ69" s="4"/>
      <c r="AR69" s="365"/>
      <c r="AS69" s="365"/>
      <c r="AT69" s="365"/>
      <c r="AU69" s="365"/>
      <c r="AV69" s="4"/>
      <c r="AW69" s="4"/>
      <c r="AX69" s="4"/>
      <c r="AY69" s="4"/>
      <c r="AZ69" s="4"/>
      <c r="BA69" s="366"/>
      <c r="BB69" s="366"/>
      <c r="BC69" s="366"/>
    </row>
    <row r="70" spans="2:5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31"/>
      <c r="AJ70" s="4"/>
      <c r="AK70" s="4"/>
      <c r="AL70" s="4"/>
      <c r="AM70" s="4"/>
      <c r="AN70" s="4"/>
      <c r="AO70" s="4"/>
      <c r="AP70" s="4"/>
      <c r="AQ70" s="4"/>
      <c r="AR70" s="365"/>
      <c r="AS70" s="365"/>
      <c r="AT70" s="365"/>
      <c r="AU70" s="365"/>
      <c r="AV70" s="4"/>
      <c r="AW70" s="4"/>
      <c r="AX70" s="4"/>
      <c r="AY70" s="4"/>
      <c r="AZ70" s="4"/>
      <c r="BA70" s="366"/>
      <c r="BB70" s="366"/>
      <c r="BC70" s="366"/>
    </row>
    <row r="71" spans="2:5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31"/>
      <c r="AJ71" s="4"/>
      <c r="AK71" s="4"/>
      <c r="AL71" s="4"/>
      <c r="AM71" s="4"/>
      <c r="AN71" s="4"/>
      <c r="AO71" s="4"/>
      <c r="AP71" s="4"/>
      <c r="AQ71" s="4"/>
      <c r="AR71" s="365"/>
      <c r="AS71" s="365"/>
      <c r="AT71" s="365"/>
      <c r="AU71" s="365"/>
      <c r="AV71" s="4"/>
      <c r="AW71" s="4"/>
      <c r="AX71" s="4"/>
      <c r="AY71" s="4"/>
      <c r="AZ71" s="4"/>
      <c r="BA71" s="366"/>
      <c r="BB71" s="366"/>
      <c r="BC71" s="366"/>
    </row>
    <row r="72" spans="2:55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31"/>
      <c r="AJ72" s="4"/>
      <c r="AK72" s="4"/>
      <c r="AL72" s="4"/>
      <c r="AM72" s="4"/>
      <c r="AN72" s="4"/>
      <c r="AO72" s="4"/>
      <c r="AP72" s="4"/>
      <c r="AQ72" s="4"/>
      <c r="AR72" s="365"/>
      <c r="AS72" s="365"/>
      <c r="AT72" s="365"/>
      <c r="AU72" s="365"/>
      <c r="AV72" s="4"/>
      <c r="AW72" s="4"/>
      <c r="AX72" s="4"/>
      <c r="AY72" s="4"/>
      <c r="AZ72" s="4"/>
      <c r="BA72" s="366"/>
      <c r="BB72" s="366"/>
      <c r="BC72" s="366"/>
    </row>
    <row r="73" spans="2:55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31"/>
      <c r="AJ73" s="4"/>
      <c r="AK73" s="4"/>
      <c r="AL73" s="4"/>
      <c r="AM73" s="4"/>
      <c r="AN73" s="4"/>
      <c r="AO73" s="4"/>
      <c r="AP73" s="4"/>
      <c r="AQ73" s="4"/>
      <c r="AR73" s="365"/>
      <c r="AS73" s="365"/>
      <c r="AT73" s="365"/>
      <c r="AU73" s="365"/>
      <c r="AV73" s="4"/>
      <c r="AW73" s="4"/>
      <c r="AX73" s="4"/>
      <c r="AY73" s="4"/>
      <c r="AZ73" s="4"/>
      <c r="BA73" s="366"/>
      <c r="BB73" s="366"/>
      <c r="BC73" s="366"/>
    </row>
    <row r="74" spans="2:5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31"/>
      <c r="AJ74" s="4"/>
      <c r="AK74" s="4"/>
      <c r="AL74" s="4"/>
      <c r="AM74" s="4"/>
      <c r="AN74" s="4"/>
      <c r="AO74" s="4"/>
      <c r="AP74" s="4"/>
      <c r="AQ74" s="4"/>
      <c r="AR74" s="365"/>
      <c r="AS74" s="365"/>
      <c r="AT74" s="365"/>
      <c r="AU74" s="365"/>
      <c r="AV74" s="4"/>
      <c r="AW74" s="4"/>
      <c r="AX74" s="4"/>
      <c r="AY74" s="4"/>
      <c r="AZ74" s="4"/>
      <c r="BA74" s="366"/>
      <c r="BB74" s="366"/>
      <c r="BC74" s="366"/>
    </row>
    <row r="75" spans="2:5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31"/>
      <c r="AJ75" s="4"/>
      <c r="AK75" s="4"/>
      <c r="AL75" s="4"/>
      <c r="AM75" s="4"/>
      <c r="AN75" s="4"/>
      <c r="AO75" s="4"/>
      <c r="AP75" s="4"/>
      <c r="AQ75" s="4"/>
      <c r="AR75" s="365"/>
      <c r="AS75" s="365"/>
      <c r="AT75" s="365"/>
      <c r="AU75" s="365"/>
      <c r="AV75" s="4"/>
      <c r="AW75" s="4"/>
      <c r="AX75" s="4"/>
      <c r="AY75" s="4"/>
      <c r="AZ75" s="4"/>
      <c r="BA75" s="366"/>
      <c r="BB75" s="366"/>
      <c r="BC75" s="366"/>
    </row>
    <row r="76" spans="2:5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31"/>
      <c r="AJ76" s="4"/>
      <c r="AK76" s="4"/>
      <c r="AL76" s="4"/>
      <c r="AM76" s="4"/>
      <c r="AN76" s="4"/>
      <c r="AO76" s="4"/>
      <c r="AP76" s="4"/>
      <c r="AQ76" s="4"/>
      <c r="AR76" s="365"/>
      <c r="AS76" s="365"/>
      <c r="AT76" s="365"/>
      <c r="AU76" s="365"/>
      <c r="AV76" s="4"/>
      <c r="AW76" s="4"/>
      <c r="AX76" s="4"/>
      <c r="AY76" s="4"/>
      <c r="AZ76" s="4"/>
      <c r="BA76" s="366"/>
      <c r="BB76" s="366"/>
      <c r="BC76" s="366"/>
    </row>
    <row r="77" spans="2:55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31"/>
      <c r="AJ77" s="4"/>
      <c r="AK77" s="4"/>
      <c r="AL77" s="4"/>
      <c r="AM77" s="4"/>
      <c r="AN77" s="4"/>
      <c r="AO77" s="4"/>
      <c r="AP77" s="4"/>
      <c r="AQ77" s="4"/>
      <c r="AR77" s="365"/>
      <c r="AS77" s="365"/>
      <c r="AT77" s="365"/>
      <c r="AU77" s="365"/>
      <c r="AV77" s="4"/>
      <c r="AW77" s="4"/>
      <c r="AX77" s="4"/>
      <c r="AY77" s="4"/>
      <c r="AZ77" s="4"/>
      <c r="BA77" s="366"/>
      <c r="BB77" s="366"/>
      <c r="BC77" s="366"/>
    </row>
    <row r="78" spans="2:55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31"/>
      <c r="AJ78" s="4"/>
      <c r="AK78" s="4"/>
      <c r="AL78" s="4"/>
      <c r="AM78" s="4"/>
      <c r="AN78" s="4"/>
      <c r="AO78" s="4"/>
      <c r="AP78" s="4"/>
      <c r="AQ78" s="4"/>
      <c r="AR78" s="365"/>
      <c r="AS78" s="365"/>
      <c r="AT78" s="365"/>
      <c r="AU78" s="365"/>
      <c r="AV78" s="4"/>
      <c r="AW78" s="4"/>
      <c r="AX78" s="4"/>
      <c r="AY78" s="4"/>
      <c r="AZ78" s="4"/>
      <c r="BA78" s="366"/>
      <c r="BB78" s="366"/>
      <c r="BC78" s="366"/>
    </row>
    <row r="79" spans="2:55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31"/>
      <c r="AJ79" s="4"/>
      <c r="AK79" s="4"/>
      <c r="AL79" s="4"/>
      <c r="AM79" s="4"/>
      <c r="AN79" s="4"/>
      <c r="AO79" s="4"/>
      <c r="AP79" s="4"/>
      <c r="AQ79" s="4"/>
      <c r="AR79" s="365"/>
      <c r="AS79" s="365"/>
      <c r="AT79" s="365"/>
      <c r="AU79" s="365"/>
      <c r="AV79" s="4"/>
      <c r="AW79" s="4"/>
      <c r="AX79" s="4"/>
      <c r="AY79" s="4"/>
      <c r="AZ79" s="4"/>
      <c r="BA79" s="366"/>
      <c r="BB79" s="366"/>
      <c r="BC79" s="366"/>
    </row>
    <row r="80" spans="2:55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31"/>
      <c r="AJ80" s="4"/>
      <c r="AK80" s="4"/>
      <c r="AL80" s="4"/>
      <c r="AM80" s="4"/>
      <c r="AN80" s="4"/>
      <c r="AO80" s="4"/>
      <c r="AP80" s="4"/>
      <c r="AQ80" s="4"/>
      <c r="AR80" s="365"/>
      <c r="AS80" s="365"/>
      <c r="AT80" s="365"/>
      <c r="AU80" s="365"/>
      <c r="AV80" s="4"/>
      <c r="AW80" s="4"/>
      <c r="AX80" s="4"/>
      <c r="AY80" s="4"/>
      <c r="AZ80" s="4"/>
      <c r="BA80" s="366"/>
      <c r="BB80" s="366"/>
      <c r="BC80" s="366"/>
    </row>
    <row r="81" spans="2:55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31"/>
      <c r="AJ81" s="4"/>
      <c r="AK81" s="4"/>
      <c r="AL81" s="4"/>
      <c r="AM81" s="4"/>
      <c r="AN81" s="4"/>
      <c r="AO81" s="4"/>
      <c r="AP81" s="4"/>
      <c r="AQ81" s="4"/>
      <c r="AR81" s="365"/>
      <c r="AS81" s="365"/>
      <c r="AT81" s="365"/>
      <c r="AU81" s="365"/>
      <c r="AV81" s="4"/>
      <c r="AW81" s="4"/>
      <c r="AX81" s="4"/>
      <c r="AY81" s="4"/>
      <c r="AZ81" s="4"/>
      <c r="BA81" s="366"/>
      <c r="BB81" s="366"/>
      <c r="BC81" s="366"/>
    </row>
    <row r="82" spans="2:55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31"/>
      <c r="AJ82" s="4"/>
      <c r="AK82" s="4"/>
      <c r="AL82" s="4"/>
      <c r="AM82" s="4"/>
      <c r="AN82" s="4"/>
      <c r="AO82" s="4"/>
      <c r="AP82" s="4"/>
      <c r="AQ82" s="4"/>
      <c r="AR82" s="365"/>
      <c r="AS82" s="365"/>
      <c r="AT82" s="365"/>
      <c r="AU82" s="365"/>
      <c r="AV82" s="4"/>
      <c r="AW82" s="4"/>
      <c r="AX82" s="4"/>
      <c r="AY82" s="4"/>
      <c r="AZ82" s="4"/>
      <c r="BA82" s="366"/>
      <c r="BB82" s="366"/>
      <c r="BC82" s="366"/>
    </row>
    <row r="83" spans="2:55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31"/>
      <c r="AJ83" s="4"/>
      <c r="AK83" s="4"/>
      <c r="AL83" s="4"/>
      <c r="AM83" s="4"/>
      <c r="AN83" s="4"/>
      <c r="AO83" s="4"/>
      <c r="AP83" s="4"/>
      <c r="AQ83" s="4"/>
      <c r="AR83" s="365"/>
      <c r="AS83" s="365"/>
      <c r="AT83" s="365"/>
      <c r="AU83" s="365"/>
      <c r="AV83" s="4"/>
      <c r="AW83" s="4"/>
      <c r="AX83" s="4"/>
      <c r="AY83" s="4"/>
      <c r="AZ83" s="4"/>
      <c r="BA83" s="366"/>
      <c r="BB83" s="366"/>
      <c r="BC83" s="366"/>
    </row>
    <row r="84" spans="2:55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31"/>
      <c r="AJ84" s="4"/>
      <c r="AK84" s="4"/>
      <c r="AL84" s="4"/>
      <c r="AM84" s="4"/>
      <c r="AN84" s="4"/>
      <c r="AO84" s="4"/>
      <c r="AP84" s="4"/>
      <c r="AQ84" s="4"/>
      <c r="AR84" s="365"/>
      <c r="AS84" s="365"/>
      <c r="AT84" s="365"/>
      <c r="AU84" s="365"/>
      <c r="AV84" s="4"/>
      <c r="AW84" s="4"/>
      <c r="AX84" s="4"/>
      <c r="AY84" s="4"/>
      <c r="AZ84" s="4"/>
      <c r="BA84" s="366"/>
      <c r="BB84" s="366"/>
      <c r="BC84" s="366"/>
    </row>
    <row r="85" spans="2:55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31"/>
      <c r="AJ85" s="4"/>
      <c r="AK85" s="4"/>
      <c r="AL85" s="4"/>
      <c r="AM85" s="4"/>
      <c r="AN85" s="4"/>
      <c r="AO85" s="4"/>
      <c r="AP85" s="4"/>
      <c r="AQ85" s="4"/>
      <c r="AR85" s="365"/>
      <c r="AS85" s="365"/>
      <c r="AT85" s="365"/>
      <c r="AU85" s="365"/>
      <c r="AV85" s="4"/>
      <c r="AW85" s="4"/>
      <c r="AX85" s="4"/>
      <c r="AY85" s="4"/>
      <c r="AZ85" s="4"/>
      <c r="BA85" s="366"/>
      <c r="BB85" s="366"/>
      <c r="BC85" s="366"/>
    </row>
    <row r="86" spans="2:55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31"/>
      <c r="AJ86" s="4"/>
      <c r="AK86" s="4"/>
      <c r="AL86" s="4"/>
      <c r="AM86" s="4"/>
      <c r="AN86" s="4"/>
      <c r="AO86" s="4"/>
      <c r="AP86" s="4"/>
      <c r="AQ86" s="4"/>
      <c r="AR86" s="365"/>
      <c r="AS86" s="365"/>
      <c r="AT86" s="365"/>
      <c r="AU86" s="365"/>
      <c r="AV86" s="4"/>
      <c r="AW86" s="4"/>
      <c r="AX86" s="4"/>
      <c r="AY86" s="4"/>
      <c r="AZ86" s="4"/>
      <c r="BA86" s="366"/>
      <c r="BB86" s="366"/>
      <c r="BC86" s="366"/>
    </row>
    <row r="87" spans="2:55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31"/>
      <c r="AJ87" s="4"/>
      <c r="AK87" s="4"/>
      <c r="AL87" s="4"/>
      <c r="AM87" s="4"/>
      <c r="AN87" s="4"/>
      <c r="AO87" s="4"/>
      <c r="AP87" s="4"/>
      <c r="AQ87" s="4"/>
      <c r="AR87" s="365"/>
      <c r="AS87" s="365"/>
      <c r="AT87" s="365"/>
      <c r="AU87" s="365"/>
      <c r="AV87" s="4"/>
      <c r="AW87" s="4"/>
      <c r="AX87" s="4"/>
      <c r="AY87" s="4"/>
      <c r="AZ87" s="4"/>
      <c r="BA87" s="366"/>
      <c r="BB87" s="366"/>
      <c r="BC87" s="366"/>
    </row>
    <row r="88" spans="2:55">
      <c r="AK88" s="4"/>
      <c r="AL88" s="4"/>
      <c r="AM88" s="4"/>
      <c r="AN88" s="4"/>
      <c r="AO88" s="4"/>
      <c r="AP88" s="4"/>
      <c r="AQ88" s="4"/>
      <c r="AR88" s="365"/>
      <c r="AS88" s="365"/>
      <c r="AT88" s="365"/>
    </row>
    <row r="89" spans="2:55">
      <c r="AK89" s="4"/>
      <c r="AL89" s="4"/>
      <c r="AM89" s="4"/>
      <c r="AN89" s="4"/>
      <c r="AO89" s="4"/>
      <c r="AP89" s="4"/>
      <c r="AQ89" s="4"/>
      <c r="AR89" s="365"/>
      <c r="AS89" s="365"/>
      <c r="AT89" s="365"/>
    </row>
    <row r="90" spans="2:55">
      <c r="AK90" s="4"/>
      <c r="AL90" s="4"/>
      <c r="AM90" s="4"/>
      <c r="AN90" s="4"/>
      <c r="AO90" s="4"/>
      <c r="AP90" s="4"/>
      <c r="AQ90" s="4"/>
      <c r="AR90" s="365"/>
      <c r="AS90" s="365"/>
      <c r="AT90" s="365"/>
    </row>
    <row r="91" spans="2:55">
      <c r="AK91" s="4"/>
      <c r="AL91" s="4"/>
      <c r="AM91" s="4"/>
      <c r="AN91" s="4"/>
      <c r="AO91" s="4"/>
      <c r="AP91" s="4"/>
      <c r="AQ91" s="4"/>
      <c r="AR91" s="365"/>
      <c r="AS91" s="365"/>
      <c r="AT91" s="365"/>
    </row>
    <row r="92" spans="2:55">
      <c r="AK92" s="4"/>
      <c r="AL92" s="4"/>
      <c r="AM92" s="4"/>
      <c r="AN92" s="4"/>
      <c r="AO92" s="4"/>
      <c r="AP92" s="4"/>
      <c r="AQ92" s="4"/>
      <c r="AR92" s="365"/>
      <c r="AS92" s="365"/>
      <c r="AT92" s="365"/>
    </row>
    <row r="93" spans="2:55">
      <c r="AK93" s="4"/>
      <c r="AL93" s="4"/>
      <c r="AM93" s="4"/>
      <c r="AN93" s="4"/>
      <c r="AO93" s="4"/>
      <c r="AP93" s="4"/>
      <c r="AQ93" s="4"/>
      <c r="AR93" s="365"/>
      <c r="AS93" s="365"/>
      <c r="AT93" s="365"/>
    </row>
    <row r="94" spans="2:55">
      <c r="AK94" s="4"/>
      <c r="AL94" s="4"/>
      <c r="AM94" s="4"/>
      <c r="AN94" s="4"/>
      <c r="AO94" s="4"/>
      <c r="AP94" s="4"/>
      <c r="AQ94" s="4"/>
      <c r="AR94" s="365"/>
      <c r="AS94" s="365"/>
      <c r="AT94" s="365"/>
    </row>
    <row r="95" spans="2:55">
      <c r="AK95" s="4"/>
      <c r="AL95" s="4"/>
      <c r="AM95" s="4"/>
      <c r="AN95" s="4"/>
      <c r="AO95" s="4"/>
      <c r="AP95" s="4"/>
      <c r="AQ95" s="4"/>
      <c r="AR95" s="365"/>
      <c r="AS95" s="365"/>
      <c r="AT95" s="365"/>
    </row>
  </sheetData>
  <protectedRanges>
    <protectedRange sqref="C5:F24" name="Diapazons2_1"/>
    <protectedRange sqref="I5:I24 J6:AF6 J8:AF8 J10:AF10 J12:AF12 J14:AF14 J16:AF16 J18:AF18 J20:AF20 J22:AF22 J24:AF24" name="Diapazons1_1"/>
  </protectedRanges>
  <mergeCells count="328">
    <mergeCell ref="F23:F24"/>
    <mergeCell ref="G23:G24"/>
    <mergeCell ref="H23:H24"/>
    <mergeCell ref="I23:I24"/>
    <mergeCell ref="X23:Y23"/>
    <mergeCell ref="AF23:AF24"/>
    <mergeCell ref="AL23:AL24"/>
    <mergeCell ref="AM23:AM24"/>
    <mergeCell ref="AN23:AN24"/>
    <mergeCell ref="AO23:AO24"/>
    <mergeCell ref="AP23:AP24"/>
    <mergeCell ref="AQ23:AQ24"/>
    <mergeCell ref="AR23:AR24"/>
    <mergeCell ref="AS23:AS24"/>
    <mergeCell ref="C26:E26"/>
    <mergeCell ref="R26:AC26"/>
    <mergeCell ref="F19:F20"/>
    <mergeCell ref="G19:G20"/>
    <mergeCell ref="H19:H20"/>
    <mergeCell ref="I19:I20"/>
    <mergeCell ref="T19:U19"/>
    <mergeCell ref="AF19:AF20"/>
    <mergeCell ref="AL19:AL20"/>
    <mergeCell ref="AM19:AM20"/>
    <mergeCell ref="AN19:AN20"/>
    <mergeCell ref="AO19:AO20"/>
    <mergeCell ref="AP19:AP20"/>
    <mergeCell ref="AQ19:AQ20"/>
    <mergeCell ref="AR19:AR20"/>
    <mergeCell ref="AS19:AS20"/>
    <mergeCell ref="F21:F22"/>
    <mergeCell ref="G21:G22"/>
    <mergeCell ref="H21:H22"/>
    <mergeCell ref="I21:I22"/>
    <mergeCell ref="V21:W21"/>
    <mergeCell ref="AF21:AF22"/>
    <mergeCell ref="AL21:AL22"/>
    <mergeCell ref="AM21:AM22"/>
    <mergeCell ref="AN21:AN22"/>
    <mergeCell ref="AO21:AO22"/>
    <mergeCell ref="AP21:AP22"/>
    <mergeCell ref="AQ21:AQ22"/>
    <mergeCell ref="AR21:AR22"/>
    <mergeCell ref="AS21:AS22"/>
    <mergeCell ref="H15:H16"/>
    <mergeCell ref="I15:I16"/>
    <mergeCell ref="P15:Q15"/>
    <mergeCell ref="AF15:AF16"/>
    <mergeCell ref="AL15:AL16"/>
    <mergeCell ref="AM15:AM16"/>
    <mergeCell ref="AN15:AN16"/>
    <mergeCell ref="AO15:AO16"/>
    <mergeCell ref="AP15:AP16"/>
    <mergeCell ref="AQ15:AQ16"/>
    <mergeCell ref="AR15:AR16"/>
    <mergeCell ref="AS15:AS16"/>
    <mergeCell ref="F17:F18"/>
    <mergeCell ref="G17:G18"/>
    <mergeCell ref="H17:H18"/>
    <mergeCell ref="I17:I18"/>
    <mergeCell ref="R17:S17"/>
    <mergeCell ref="AF17:AF18"/>
    <mergeCell ref="AL17:AL18"/>
    <mergeCell ref="AM17:AM18"/>
    <mergeCell ref="AN17:AN18"/>
    <mergeCell ref="AO17:AO18"/>
    <mergeCell ref="AP17:AP18"/>
    <mergeCell ref="AQ17:AQ18"/>
    <mergeCell ref="AR17:AR18"/>
    <mergeCell ref="AS17:AS18"/>
    <mergeCell ref="AF11:AF12"/>
    <mergeCell ref="AL11:AL12"/>
    <mergeCell ref="AM11:AM12"/>
    <mergeCell ref="AN11:AN12"/>
    <mergeCell ref="AO11:AO12"/>
    <mergeCell ref="AP11:AP12"/>
    <mergeCell ref="AQ11:AQ12"/>
    <mergeCell ref="AR11:AR12"/>
    <mergeCell ref="AS11:AS12"/>
    <mergeCell ref="F13:F14"/>
    <mergeCell ref="G13:G14"/>
    <mergeCell ref="H13:H14"/>
    <mergeCell ref="I13:I14"/>
    <mergeCell ref="N13:O13"/>
    <mergeCell ref="AF13:AF14"/>
    <mergeCell ref="AL13:AL14"/>
    <mergeCell ref="AM13:AM14"/>
    <mergeCell ref="AN13:AN14"/>
    <mergeCell ref="AO13:AO14"/>
    <mergeCell ref="AP13:AP14"/>
    <mergeCell ref="AQ13:AQ14"/>
    <mergeCell ref="AR13:AR14"/>
    <mergeCell ref="AS13:AS14"/>
    <mergeCell ref="F7:F8"/>
    <mergeCell ref="G7:G8"/>
    <mergeCell ref="H7:H8"/>
    <mergeCell ref="I7:I8"/>
    <mergeCell ref="AF7:AF8"/>
    <mergeCell ref="AL7:AL8"/>
    <mergeCell ref="AM7:AM8"/>
    <mergeCell ref="AN7:AN8"/>
    <mergeCell ref="AO7:AO8"/>
    <mergeCell ref="AP7:AP8"/>
    <mergeCell ref="AQ7:AQ8"/>
    <mergeCell ref="AR7:AR8"/>
    <mergeCell ref="AS7:AS8"/>
    <mergeCell ref="F9:F10"/>
    <mergeCell ref="G9:G10"/>
    <mergeCell ref="H9:H10"/>
    <mergeCell ref="I9:I10"/>
    <mergeCell ref="J9:K9"/>
    <mergeCell ref="AF9:AF10"/>
    <mergeCell ref="AL9:AL10"/>
    <mergeCell ref="AM9:AM10"/>
    <mergeCell ref="AN9:AN10"/>
    <mergeCell ref="AO9:AO10"/>
    <mergeCell ref="AP9:AP10"/>
    <mergeCell ref="AQ9:AQ10"/>
    <mergeCell ref="AR9:AR10"/>
    <mergeCell ref="AS9:AS10"/>
    <mergeCell ref="B1:AF2"/>
    <mergeCell ref="AK1:AM1"/>
    <mergeCell ref="AN1:AP1"/>
    <mergeCell ref="B3:C3"/>
    <mergeCell ref="D3:I3"/>
    <mergeCell ref="F5:F6"/>
    <mergeCell ref="G5:G6"/>
    <mergeCell ref="H5:H6"/>
    <mergeCell ref="I5:I6"/>
    <mergeCell ref="AF5:AF6"/>
    <mergeCell ref="AL5:AL6"/>
    <mergeCell ref="AM5:AM6"/>
    <mergeCell ref="AN5:AN6"/>
    <mergeCell ref="AO5:AO6"/>
    <mergeCell ref="AP5:AP6"/>
    <mergeCell ref="AQ5:AQ6"/>
    <mergeCell ref="AR5:AR6"/>
    <mergeCell ref="N11:O11"/>
    <mergeCell ref="B17:B18"/>
    <mergeCell ref="C17:C18"/>
    <mergeCell ref="J15:K15"/>
    <mergeCell ref="N15:O15"/>
    <mergeCell ref="B15:B16"/>
    <mergeCell ref="C15:C16"/>
    <mergeCell ref="D15:D16"/>
    <mergeCell ref="E15:E16"/>
    <mergeCell ref="L15:M15"/>
    <mergeCell ref="J17:K17"/>
    <mergeCell ref="L17:M17"/>
    <mergeCell ref="B13:B14"/>
    <mergeCell ref="C13:C14"/>
    <mergeCell ref="L13:M13"/>
    <mergeCell ref="F11:F12"/>
    <mergeCell ref="G11:G12"/>
    <mergeCell ref="H11:H12"/>
    <mergeCell ref="I11:I12"/>
    <mergeCell ref="L11:M11"/>
    <mergeCell ref="F15:F16"/>
    <mergeCell ref="G15:G16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AB4:AC4"/>
    <mergeCell ref="AD4:AE4"/>
    <mergeCell ref="B11:B12"/>
    <mergeCell ref="C11:C12"/>
    <mergeCell ref="J11:K11"/>
    <mergeCell ref="J7:K7"/>
    <mergeCell ref="N7:O7"/>
    <mergeCell ref="B7:B8"/>
    <mergeCell ref="C7:C8"/>
    <mergeCell ref="B9:B10"/>
    <mergeCell ref="C9:C10"/>
    <mergeCell ref="P5:Q5"/>
    <mergeCell ref="R5:S5"/>
    <mergeCell ref="T5:U5"/>
    <mergeCell ref="V5:W5"/>
    <mergeCell ref="X5:Y5"/>
    <mergeCell ref="Z5:AA5"/>
    <mergeCell ref="AB5:AC5"/>
    <mergeCell ref="AD5:AE5"/>
    <mergeCell ref="B5:B6"/>
    <mergeCell ref="C5:C6"/>
    <mergeCell ref="D5:D6"/>
    <mergeCell ref="E5:E6"/>
    <mergeCell ref="L5:M5"/>
    <mergeCell ref="N5:O5"/>
    <mergeCell ref="AS5:AS6"/>
    <mergeCell ref="D7:D8"/>
    <mergeCell ref="E7:E8"/>
    <mergeCell ref="P7:Q7"/>
    <mergeCell ref="R7:S7"/>
    <mergeCell ref="T7:U7"/>
    <mergeCell ref="V7:W7"/>
    <mergeCell ref="X7:Y7"/>
    <mergeCell ref="Z7:AA7"/>
    <mergeCell ref="AB7:AC7"/>
    <mergeCell ref="AD7:AE7"/>
    <mergeCell ref="AH7:AH8"/>
    <mergeCell ref="AI7:AI8"/>
    <mergeCell ref="AK7:AK8"/>
    <mergeCell ref="AT7:AT8"/>
    <mergeCell ref="AH5:AH6"/>
    <mergeCell ref="AI5:AI6"/>
    <mergeCell ref="AK5:AK6"/>
    <mergeCell ref="AT5:AT6"/>
    <mergeCell ref="D9:D10"/>
    <mergeCell ref="E9:E10"/>
    <mergeCell ref="P9:Q9"/>
    <mergeCell ref="R9:S9"/>
    <mergeCell ref="T9:U9"/>
    <mergeCell ref="V9:W9"/>
    <mergeCell ref="X9:Y9"/>
    <mergeCell ref="Z9:AA9"/>
    <mergeCell ref="AB9:AC9"/>
    <mergeCell ref="AD9:AE9"/>
    <mergeCell ref="AH9:AH10"/>
    <mergeCell ref="AI9:AI10"/>
    <mergeCell ref="AK9:AK10"/>
    <mergeCell ref="AT9:AT10"/>
    <mergeCell ref="D11:D12"/>
    <mergeCell ref="E11:E12"/>
    <mergeCell ref="R11:S11"/>
    <mergeCell ref="T11:U11"/>
    <mergeCell ref="V11:W11"/>
    <mergeCell ref="X11:Y11"/>
    <mergeCell ref="Z11:AA11"/>
    <mergeCell ref="AB11:AC11"/>
    <mergeCell ref="AD11:AE11"/>
    <mergeCell ref="AH11:AH12"/>
    <mergeCell ref="AI11:AI12"/>
    <mergeCell ref="AK11:AK12"/>
    <mergeCell ref="AT11:AT12"/>
    <mergeCell ref="L9:M9"/>
    <mergeCell ref="D13:D14"/>
    <mergeCell ref="E13:E14"/>
    <mergeCell ref="J13:K13"/>
    <mergeCell ref="P13:Q13"/>
    <mergeCell ref="T13:U13"/>
    <mergeCell ref="V13:W13"/>
    <mergeCell ref="X13:Y13"/>
    <mergeCell ref="Z13:AA13"/>
    <mergeCell ref="AB13:AC13"/>
    <mergeCell ref="AD13:AE13"/>
    <mergeCell ref="AH13:AH14"/>
    <mergeCell ref="AI13:AI14"/>
    <mergeCell ref="AK13:AK14"/>
    <mergeCell ref="AT13:AT14"/>
    <mergeCell ref="R15:S15"/>
    <mergeCell ref="V15:W15"/>
    <mergeCell ref="X15:Y15"/>
    <mergeCell ref="Z15:AA15"/>
    <mergeCell ref="AB15:AC15"/>
    <mergeCell ref="AD15:AE15"/>
    <mergeCell ref="AH15:AH16"/>
    <mergeCell ref="D17:D18"/>
    <mergeCell ref="E17:E18"/>
    <mergeCell ref="N17:O17"/>
    <mergeCell ref="P17:Q17"/>
    <mergeCell ref="T17:U17"/>
    <mergeCell ref="X17:Y17"/>
    <mergeCell ref="Z17:AA17"/>
    <mergeCell ref="AB17:AC17"/>
    <mergeCell ref="AD17:AE17"/>
    <mergeCell ref="AH17:AH18"/>
    <mergeCell ref="AI17:AI18"/>
    <mergeCell ref="AK17:AK18"/>
    <mergeCell ref="AT17:AT18"/>
    <mergeCell ref="AI15:AI16"/>
    <mergeCell ref="AK15:AK16"/>
    <mergeCell ref="AT15:AT16"/>
    <mergeCell ref="B19:B20"/>
    <mergeCell ref="C19:C20"/>
    <mergeCell ref="D19:D20"/>
    <mergeCell ref="E19:E20"/>
    <mergeCell ref="J19:K19"/>
    <mergeCell ref="L19:M19"/>
    <mergeCell ref="N19:O19"/>
    <mergeCell ref="P19:Q19"/>
    <mergeCell ref="R19:S19"/>
    <mergeCell ref="V19:W19"/>
    <mergeCell ref="Z19:AA19"/>
    <mergeCell ref="AB19:AC19"/>
    <mergeCell ref="AD19:AE19"/>
    <mergeCell ref="AH19:AH20"/>
    <mergeCell ref="AI19:AI20"/>
    <mergeCell ref="AK19:AK20"/>
    <mergeCell ref="AT19:AT20"/>
    <mergeCell ref="B21:B22"/>
    <mergeCell ref="C21:C22"/>
    <mergeCell ref="D21:D22"/>
    <mergeCell ref="E21:E22"/>
    <mergeCell ref="J21:K21"/>
    <mergeCell ref="L21:M21"/>
    <mergeCell ref="N21:O21"/>
    <mergeCell ref="P21:Q21"/>
    <mergeCell ref="R21:S21"/>
    <mergeCell ref="T21:U21"/>
    <mergeCell ref="X21:Y21"/>
    <mergeCell ref="AB21:AC21"/>
    <mergeCell ref="AD21:AE21"/>
    <mergeCell ref="AH21:AH22"/>
    <mergeCell ref="AI21:AI22"/>
    <mergeCell ref="B23:B24"/>
    <mergeCell ref="C23:C24"/>
    <mergeCell ref="D23:D24"/>
    <mergeCell ref="E23:E24"/>
    <mergeCell ref="J23:K23"/>
    <mergeCell ref="L23:M23"/>
    <mergeCell ref="N23:O23"/>
    <mergeCell ref="P23:Q23"/>
    <mergeCell ref="R23:S23"/>
    <mergeCell ref="T23:U23"/>
    <mergeCell ref="V23:W23"/>
    <mergeCell ref="Z23:AA23"/>
    <mergeCell ref="AD23:AE23"/>
    <mergeCell ref="AK21:AK22"/>
    <mergeCell ref="AT21:AT22"/>
    <mergeCell ref="AH23:AH24"/>
    <mergeCell ref="AI23:AI24"/>
    <mergeCell ref="AK23:AK24"/>
    <mergeCell ref="AT23:AT24"/>
  </mergeCells>
  <conditionalFormatting sqref="L13:O13 J11:O11 I7:O7 I15:K15 I9:O9 N15:O15 J17:M17">
    <cfRule type="cellIs" dxfId="643" priority="1568" stopIfTrue="1" operator="equal">
      <formula>2</formula>
    </cfRule>
    <cfRule type="cellIs" dxfId="642" priority="1569" stopIfTrue="1" operator="equal">
      <formula>1</formula>
    </cfRule>
    <cfRule type="expression" dxfId="641" priority="1570" stopIfTrue="1">
      <formula>I8+J8&lt;3</formula>
    </cfRule>
  </conditionalFormatting>
  <conditionalFormatting sqref="I15:O15 AG15 J11:K11 I19:S19 AG17 AG19 I21:U21 I23:W23 AG21 AG23 I9 J13:M13 AG5 AG9 AG7 AG11 J17:Q17 N11:AE11 J7:AE7 L9:AE9 J5:AE5 Z23:AE23 X21:AE21 V19:AE19 T17:AE17 R15:AE15 P13:AE13 AG13">
    <cfRule type="cellIs" dxfId="640" priority="1565" stopIfTrue="1" operator="equal">
      <formula>2</formula>
    </cfRule>
    <cfRule type="cellIs" dxfId="639" priority="1566" stopIfTrue="1" operator="equal">
      <formula>1</formula>
    </cfRule>
    <cfRule type="expression" dxfId="638" priority="1567">
      <formula>I6+J6&lt;3</formula>
    </cfRule>
  </conditionalFormatting>
  <conditionalFormatting sqref="I16">
    <cfRule type="cellIs" dxfId="637" priority="1489" stopIfTrue="1" operator="notEqual">
      <formula>P8</formula>
    </cfRule>
    <cfRule type="expression" dxfId="636" priority="1490" stopIfTrue="1">
      <formula>$F$5=7</formula>
    </cfRule>
  </conditionalFormatting>
  <conditionalFormatting sqref="I20">
    <cfRule type="cellIs" dxfId="635" priority="1439" stopIfTrue="1" operator="notEqual">
      <formula>T8</formula>
    </cfRule>
    <cfRule type="expression" dxfId="634" priority="1440" stopIfTrue="1">
      <formula>$F$5=9</formula>
    </cfRule>
  </conditionalFormatting>
  <conditionalFormatting sqref="I10">
    <cfRule type="cellIs" dxfId="633" priority="1423" stopIfTrue="1" operator="notEqual">
      <formula>J8</formula>
    </cfRule>
    <cfRule type="expression" dxfId="632" priority="1424" stopIfTrue="1">
      <formula>$F$5=4</formula>
    </cfRule>
  </conditionalFormatting>
  <conditionalFormatting sqref="I22">
    <cfRule type="cellIs" dxfId="631" priority="1379" stopIfTrue="1" operator="notEqual">
      <formula>V8</formula>
    </cfRule>
    <cfRule type="expression" dxfId="630" priority="1380" stopIfTrue="1">
      <formula>$F$5=10</formula>
    </cfRule>
  </conditionalFormatting>
  <conditionalFormatting sqref="I24">
    <cfRule type="cellIs" dxfId="617" priority="1335" stopIfTrue="1" operator="notEqual">
      <formula>X8</formula>
    </cfRule>
    <cfRule type="expression" dxfId="616" priority="1336" stopIfTrue="1">
      <formula>$F$5=11</formula>
    </cfRule>
  </conditionalFormatting>
  <conditionalFormatting sqref="AH5:AH26">
    <cfRule type="cellIs" dxfId="543" priority="901" stopIfTrue="1" operator="equal">
      <formula>$AL$2</formula>
    </cfRule>
    <cfRule type="cellIs" dxfId="542" priority="902" stopIfTrue="1" operator="greaterThan">
      <formula>$AL$3</formula>
    </cfRule>
  </conditionalFormatting>
  <conditionalFormatting sqref="I23 I7 I9 I19 I21 I15">
    <cfRule type="cellIs" dxfId="541" priority="880" stopIfTrue="1" operator="equal">
      <formula>$AM$3</formula>
    </cfRule>
    <cfRule type="cellIs" dxfId="540" priority="881" stopIfTrue="1" operator="equal">
      <formula>$AL$3</formula>
    </cfRule>
    <cfRule type="cellIs" dxfId="539" priority="882" stopIfTrue="1" operator="equal">
      <formula>$AK$3</formula>
    </cfRule>
  </conditionalFormatting>
  <conditionalFormatting sqref="J13">
    <cfRule type="cellIs" dxfId="538" priority="871" stopIfTrue="1" operator="greaterThanOrEqual">
      <formula>2</formula>
    </cfRule>
    <cfRule type="cellIs" dxfId="537" priority="872" stopIfTrue="1" operator="equal">
      <formula>1</formula>
    </cfRule>
    <cfRule type="expression" dxfId="536" priority="873" stopIfTrue="1">
      <formula>J14+K14&lt;3</formula>
    </cfRule>
  </conditionalFormatting>
  <conditionalFormatting sqref="J7:K7">
    <cfRule type="cellIs" dxfId="531" priority="855" stopIfTrue="1" operator="greaterThanOrEqual">
      <formula>2</formula>
    </cfRule>
    <cfRule type="cellIs" dxfId="530" priority="856" stopIfTrue="1" operator="equal">
      <formula>1</formula>
    </cfRule>
    <cfRule type="expression" dxfId="529" priority="857" stopIfTrue="1">
      <formula>J8+K8&lt;3</formula>
    </cfRule>
    <cfRule type="cellIs" dxfId="528" priority="858" stopIfTrue="1" operator="greaterThanOrEqual">
      <formula>2</formula>
    </cfRule>
    <cfRule type="cellIs" dxfId="527" priority="859" stopIfTrue="1" operator="equal">
      <formula>1</formula>
    </cfRule>
    <cfRule type="expression" dxfId="526" priority="860" stopIfTrue="1">
      <formula>J8+K8&lt;3</formula>
    </cfRule>
  </conditionalFormatting>
  <conditionalFormatting sqref="J9:M9">
    <cfRule type="cellIs" dxfId="525" priority="849" stopIfTrue="1" operator="greaterThanOrEqual">
      <formula>2</formula>
    </cfRule>
    <cfRule type="cellIs" dxfId="524" priority="850" stopIfTrue="1" operator="equal">
      <formula>1</formula>
    </cfRule>
    <cfRule type="expression" dxfId="523" priority="851" stopIfTrue="1">
      <formula>J10+K10&lt;3</formula>
    </cfRule>
    <cfRule type="cellIs" dxfId="522" priority="852" stopIfTrue="1" operator="greaterThanOrEqual">
      <formula>2</formula>
    </cfRule>
    <cfRule type="cellIs" dxfId="521" priority="853" stopIfTrue="1" operator="equal">
      <formula>1</formula>
    </cfRule>
    <cfRule type="expression" dxfId="520" priority="854" stopIfTrue="1">
      <formula>J10+K10&lt;3</formula>
    </cfRule>
  </conditionalFormatting>
  <conditionalFormatting sqref="J11:O11">
    <cfRule type="cellIs" dxfId="519" priority="843" stopIfTrue="1" operator="greaterThanOrEqual">
      <formula>2</formula>
    </cfRule>
    <cfRule type="cellIs" dxfId="518" priority="844" stopIfTrue="1" operator="equal">
      <formula>1</formula>
    </cfRule>
    <cfRule type="expression" dxfId="517" priority="845" stopIfTrue="1">
      <formula>J12+K12&lt;3</formula>
    </cfRule>
    <cfRule type="cellIs" dxfId="516" priority="846" stopIfTrue="1" operator="greaterThanOrEqual">
      <formula>2</formula>
    </cfRule>
    <cfRule type="cellIs" dxfId="515" priority="847" stopIfTrue="1" operator="equal">
      <formula>1</formula>
    </cfRule>
    <cfRule type="expression" dxfId="514" priority="848" stopIfTrue="1">
      <formula>J12+K12&lt;3</formula>
    </cfRule>
  </conditionalFormatting>
  <conditionalFormatting sqref="J13:Q13">
    <cfRule type="cellIs" dxfId="513" priority="840" stopIfTrue="1" operator="greaterThanOrEqual">
      <formula>2</formula>
    </cfRule>
    <cfRule type="cellIs" dxfId="512" priority="841" stopIfTrue="1" operator="equal">
      <formula>1</formula>
    </cfRule>
    <cfRule type="expression" dxfId="511" priority="842" stopIfTrue="1">
      <formula>J14+K14&lt;3</formula>
    </cfRule>
  </conditionalFormatting>
  <conditionalFormatting sqref="J15:S15">
    <cfRule type="cellIs" dxfId="510" priority="834" stopIfTrue="1" operator="greaterThanOrEqual">
      <formula>2</formula>
    </cfRule>
    <cfRule type="cellIs" dxfId="509" priority="835" stopIfTrue="1" operator="equal">
      <formula>1</formula>
    </cfRule>
    <cfRule type="expression" dxfId="508" priority="836" stopIfTrue="1">
      <formula>J16+K16&lt;3</formula>
    </cfRule>
    <cfRule type="cellIs" dxfId="507" priority="837" stopIfTrue="1" operator="greaterThanOrEqual">
      <formula>2</formula>
    </cfRule>
    <cfRule type="cellIs" dxfId="506" priority="838" stopIfTrue="1" operator="equal">
      <formula>1</formula>
    </cfRule>
    <cfRule type="expression" dxfId="505" priority="839" stopIfTrue="1">
      <formula>J16+K16&lt;3</formula>
    </cfRule>
  </conditionalFormatting>
  <conditionalFormatting sqref="J17:U17">
    <cfRule type="cellIs" dxfId="504" priority="828" stopIfTrue="1" operator="greaterThanOrEqual">
      <formula>2</formula>
    </cfRule>
    <cfRule type="cellIs" dxfId="503" priority="829" stopIfTrue="1" operator="equal">
      <formula>1</formula>
    </cfRule>
    <cfRule type="expression" dxfId="502" priority="830" stopIfTrue="1">
      <formula>J18+K18&lt;3</formula>
    </cfRule>
    <cfRule type="cellIs" dxfId="501" priority="831" stopIfTrue="1" operator="greaterThanOrEqual">
      <formula>2</formula>
    </cfRule>
    <cfRule type="cellIs" dxfId="500" priority="832" stopIfTrue="1" operator="equal">
      <formula>1</formula>
    </cfRule>
    <cfRule type="expression" dxfId="499" priority="833" stopIfTrue="1">
      <formula>J18+K18&lt;3</formula>
    </cfRule>
  </conditionalFormatting>
  <conditionalFormatting sqref="J19:W19">
    <cfRule type="cellIs" dxfId="498" priority="822" stopIfTrue="1" operator="greaterThanOrEqual">
      <formula>2</formula>
    </cfRule>
    <cfRule type="cellIs" dxfId="497" priority="823" stopIfTrue="1" operator="equal">
      <formula>1</formula>
    </cfRule>
    <cfRule type="expression" dxfId="496" priority="824" stopIfTrue="1">
      <formula>J20+K20&lt;3</formula>
    </cfRule>
    <cfRule type="cellIs" dxfId="495" priority="825" stopIfTrue="1" operator="greaterThanOrEqual">
      <formula>2</formula>
    </cfRule>
    <cfRule type="cellIs" dxfId="494" priority="826" stopIfTrue="1" operator="equal">
      <formula>1</formula>
    </cfRule>
    <cfRule type="expression" dxfId="493" priority="827" stopIfTrue="1">
      <formula>J20+K20&lt;3</formula>
    </cfRule>
  </conditionalFormatting>
  <conditionalFormatting sqref="J21:Y21">
    <cfRule type="cellIs" dxfId="492" priority="816" stopIfTrue="1" operator="greaterThanOrEqual">
      <formula>2</formula>
    </cfRule>
    <cfRule type="cellIs" dxfId="491" priority="817" stopIfTrue="1" operator="equal">
      <formula>1</formula>
    </cfRule>
    <cfRule type="expression" dxfId="490" priority="818" stopIfTrue="1">
      <formula>J22+K22&lt;3</formula>
    </cfRule>
    <cfRule type="cellIs" dxfId="489" priority="819" stopIfTrue="1" operator="greaterThanOrEqual">
      <formula>2</formula>
    </cfRule>
    <cfRule type="cellIs" dxfId="488" priority="820" stopIfTrue="1" operator="equal">
      <formula>1</formula>
    </cfRule>
    <cfRule type="expression" dxfId="487" priority="821" stopIfTrue="1">
      <formula>J22+K22&lt;3</formula>
    </cfRule>
  </conditionalFormatting>
  <conditionalFormatting sqref="J23:AA23">
    <cfRule type="cellIs" dxfId="486" priority="810" stopIfTrue="1" operator="greaterThanOrEqual">
      <formula>2</formula>
    </cfRule>
    <cfRule type="cellIs" dxfId="485" priority="811" stopIfTrue="1" operator="equal">
      <formula>1</formula>
    </cfRule>
    <cfRule type="expression" dxfId="484" priority="812" stopIfTrue="1">
      <formula>J24+K24&lt;3</formula>
    </cfRule>
    <cfRule type="cellIs" dxfId="483" priority="813" stopIfTrue="1" operator="greaterThanOrEqual">
      <formula>2</formula>
    </cfRule>
    <cfRule type="cellIs" dxfId="482" priority="814" stopIfTrue="1" operator="equal">
      <formula>1</formula>
    </cfRule>
    <cfRule type="expression" dxfId="481" priority="815" stopIfTrue="1">
      <formula>J24+K24&lt;3</formula>
    </cfRule>
  </conditionalFormatting>
  <conditionalFormatting sqref="L13">
    <cfRule type="cellIs" dxfId="476" priority="785" stopIfTrue="1" operator="greaterThanOrEqual">
      <formula>2</formula>
    </cfRule>
    <cfRule type="cellIs" dxfId="475" priority="786" stopIfTrue="1" operator="equal">
      <formula>1</formula>
    </cfRule>
    <cfRule type="expression" dxfId="474" priority="787" stopIfTrue="1">
      <formula>L14+M14&lt;3</formula>
    </cfRule>
  </conditionalFormatting>
  <conditionalFormatting sqref="L5:AC5 R11:AC11 T13:AC13 V15:AC15 X17:AC17 Z19:AC19 AB21:AC21">
    <cfRule type="cellIs" dxfId="467" priority="771" stopIfTrue="1" operator="equal">
      <formula>1</formula>
    </cfRule>
    <cfRule type="expression" dxfId="466" priority="772" stopIfTrue="1">
      <formula>L6+M6&lt;3</formula>
    </cfRule>
  </conditionalFormatting>
  <conditionalFormatting sqref="N13">
    <cfRule type="cellIs" dxfId="459" priority="744" stopIfTrue="1" operator="greaterThanOrEqual">
      <formula>2</formula>
    </cfRule>
    <cfRule type="cellIs" dxfId="458" priority="745" stopIfTrue="1" operator="equal">
      <formula>1</formula>
    </cfRule>
    <cfRule type="expression" dxfId="457" priority="746" stopIfTrue="1">
      <formula>N14+O14&lt;3</formula>
    </cfRule>
  </conditionalFormatting>
  <conditionalFormatting sqref="N7:O7">
    <cfRule type="cellIs" dxfId="452" priority="731" stopIfTrue="1" operator="greaterThanOrEqual">
      <formula>2</formula>
    </cfRule>
    <cfRule type="cellIs" dxfId="451" priority="732" stopIfTrue="1" operator="equal">
      <formula>1</formula>
    </cfRule>
    <cfRule type="expression" dxfId="450" priority="733" stopIfTrue="1">
      <formula>N8+O8&lt;3</formula>
    </cfRule>
  </conditionalFormatting>
  <conditionalFormatting sqref="N7:U7">
    <cfRule type="cellIs" dxfId="449" priority="728" stopIfTrue="1" operator="greaterThanOrEqual">
      <formula>2</formula>
    </cfRule>
    <cfRule type="cellIs" dxfId="448" priority="729" stopIfTrue="1" operator="equal">
      <formula>1</formula>
    </cfRule>
    <cfRule type="expression" dxfId="447" priority="730" stopIfTrue="1">
      <formula>N8+O8&lt;3</formula>
    </cfRule>
  </conditionalFormatting>
  <conditionalFormatting sqref="N7:AC7">
    <cfRule type="cellIs" dxfId="446" priority="725" stopIfTrue="1" operator="greaterThanOrEqual">
      <formula>2</formula>
    </cfRule>
    <cfRule type="cellIs" dxfId="445" priority="726" stopIfTrue="1" operator="equal">
      <formula>1</formula>
    </cfRule>
    <cfRule type="expression" dxfId="444" priority="727" stopIfTrue="1">
      <formula>N8+O8&lt;3</formula>
    </cfRule>
  </conditionalFormatting>
  <conditionalFormatting sqref="P13">
    <cfRule type="cellIs" dxfId="439" priority="700" stopIfTrue="1" operator="greaterThanOrEqual">
      <formula>2</formula>
    </cfRule>
    <cfRule type="cellIs" dxfId="438" priority="701" stopIfTrue="1" operator="equal">
      <formula>1</formula>
    </cfRule>
    <cfRule type="expression" dxfId="437" priority="702" stopIfTrue="1">
      <formula>P14+Q14&lt;3</formula>
    </cfRule>
  </conditionalFormatting>
  <conditionalFormatting sqref="P9:AA9">
    <cfRule type="cellIs" dxfId="432" priority="687" stopIfTrue="1" operator="greaterThanOrEqual">
      <formula>2</formula>
    </cfRule>
    <cfRule type="cellIs" dxfId="431" priority="688" stopIfTrue="1" operator="equal">
      <formula>1</formula>
    </cfRule>
    <cfRule type="expression" dxfId="430" priority="689" stopIfTrue="1">
      <formula>P10+Q10&lt;3</formula>
    </cfRule>
  </conditionalFormatting>
  <conditionalFormatting sqref="P9:AC9">
    <cfRule type="cellIs" dxfId="429" priority="684" stopIfTrue="1" operator="greaterThanOrEqual">
      <formula>2</formula>
    </cfRule>
    <cfRule type="cellIs" dxfId="428" priority="685" stopIfTrue="1" operator="equal">
      <formula>1</formula>
    </cfRule>
    <cfRule type="expression" dxfId="427" priority="686" stopIfTrue="1">
      <formula>P10+Q10&lt;3</formula>
    </cfRule>
  </conditionalFormatting>
  <conditionalFormatting sqref="R11:AA11">
    <cfRule type="cellIs" dxfId="418" priority="649" stopIfTrue="1" operator="greaterThanOrEqual">
      <formula>2</formula>
    </cfRule>
    <cfRule type="cellIs" dxfId="417" priority="650" stopIfTrue="1" operator="equal">
      <formula>1</formula>
    </cfRule>
    <cfRule type="expression" dxfId="416" priority="651" stopIfTrue="1">
      <formula>R12+S12&lt;3</formula>
    </cfRule>
  </conditionalFormatting>
  <conditionalFormatting sqref="T13:AC13 L5:AC5 R11:AC11 V15:AC15 X17:AC17 Z19:AC19 AB21:AC21 AC7 AC9">
    <cfRule type="cellIs" dxfId="415" priority="648" stopIfTrue="1" operator="greaterThanOrEqual">
      <formula>2</formula>
    </cfRule>
  </conditionalFormatting>
  <conditionalFormatting sqref="T13">
    <cfRule type="cellIs" dxfId="410" priority="621" stopIfTrue="1" operator="greaterThanOrEqual">
      <formula>2</formula>
    </cfRule>
    <cfRule type="cellIs" dxfId="409" priority="622" stopIfTrue="1" operator="equal">
      <formula>1</formula>
    </cfRule>
    <cfRule type="expression" dxfId="408" priority="623" stopIfTrue="1">
      <formula>T14+U14&lt;3</formula>
    </cfRule>
  </conditionalFormatting>
  <conditionalFormatting sqref="V13">
    <cfRule type="cellIs" dxfId="395" priority="586" stopIfTrue="1" operator="greaterThanOrEqual">
      <formula>2</formula>
    </cfRule>
    <cfRule type="cellIs" dxfId="394" priority="587" stopIfTrue="1" operator="equal">
      <formula>1</formula>
    </cfRule>
    <cfRule type="expression" dxfId="393" priority="588" stopIfTrue="1">
      <formula>V14+W14&lt;3</formula>
    </cfRule>
  </conditionalFormatting>
  <conditionalFormatting sqref="V7:AA7">
    <cfRule type="cellIs" dxfId="386" priority="575" stopIfTrue="1" operator="greaterThanOrEqual">
      <formula>2</formula>
    </cfRule>
    <cfRule type="cellIs" dxfId="385" priority="576" stopIfTrue="1" operator="equal">
      <formula>1</formula>
    </cfRule>
    <cfRule type="expression" dxfId="384" priority="577" stopIfTrue="1">
      <formula>V8+W8&lt;3</formula>
    </cfRule>
  </conditionalFormatting>
  <conditionalFormatting sqref="V15:AA15">
    <cfRule type="cellIs" dxfId="383" priority="572" stopIfTrue="1" operator="greaterThanOrEqual">
      <formula>2</formula>
    </cfRule>
    <cfRule type="cellIs" dxfId="382" priority="573" stopIfTrue="1" operator="equal">
      <formula>1</formula>
    </cfRule>
    <cfRule type="expression" dxfId="381" priority="574" stopIfTrue="1">
      <formula>V16+W16&lt;3</formula>
    </cfRule>
  </conditionalFormatting>
  <conditionalFormatting sqref="X13">
    <cfRule type="cellIs" dxfId="374" priority="545" stopIfTrue="1" operator="greaterThanOrEqual">
      <formula>2</formula>
    </cfRule>
    <cfRule type="cellIs" dxfId="373" priority="546" stopIfTrue="1" operator="equal">
      <formula>1</formula>
    </cfRule>
    <cfRule type="expression" dxfId="372" priority="547" stopIfTrue="1">
      <formula>X14+Y14&lt;3</formula>
    </cfRule>
  </conditionalFormatting>
  <conditionalFormatting sqref="X17:AA17">
    <cfRule type="cellIs" dxfId="367" priority="534" stopIfTrue="1" operator="greaterThanOrEqual">
      <formula>2</formula>
    </cfRule>
    <cfRule type="cellIs" dxfId="366" priority="535" stopIfTrue="1" operator="equal">
      <formula>1</formula>
    </cfRule>
    <cfRule type="expression" dxfId="365" priority="536" stopIfTrue="1">
      <formula>X18+Y18&lt;3</formula>
    </cfRule>
  </conditionalFormatting>
  <conditionalFormatting sqref="Z6">
    <cfRule type="cellIs" dxfId="360" priority="516" stopIfTrue="1" operator="notEqual">
      <formula>K22</formula>
    </cfRule>
    <cfRule type="expression" dxfId="359" priority="517" stopIfTrue="1">
      <formula>$J$5=9</formula>
    </cfRule>
  </conditionalFormatting>
  <conditionalFormatting sqref="Z8">
    <cfRule type="cellIs" dxfId="358" priority="514" stopIfTrue="1" operator="notEqual">
      <formula>M22</formula>
    </cfRule>
    <cfRule type="expression" dxfId="357" priority="515" stopIfTrue="1">
      <formula>$J$5=10</formula>
    </cfRule>
  </conditionalFormatting>
  <conditionalFormatting sqref="Z13">
    <cfRule type="cellIs" dxfId="356" priority="509" stopIfTrue="1" operator="greaterThanOrEqual">
      <formula>2</formula>
    </cfRule>
    <cfRule type="cellIs" dxfId="355" priority="510" stopIfTrue="1" operator="equal">
      <formula>1</formula>
    </cfRule>
    <cfRule type="expression" dxfId="354" priority="511" stopIfTrue="1">
      <formula>Z14+AA14&lt;3</formula>
    </cfRule>
  </conditionalFormatting>
  <conditionalFormatting sqref="Z19:AA19">
    <cfRule type="cellIs" dxfId="349" priority="496" stopIfTrue="1" operator="greaterThanOrEqual">
      <formula>2</formula>
    </cfRule>
    <cfRule type="cellIs" dxfId="348" priority="497" stopIfTrue="1" operator="equal">
      <formula>1</formula>
    </cfRule>
    <cfRule type="expression" dxfId="347" priority="498" stopIfTrue="1">
      <formula>Z20+AA20&lt;3</formula>
    </cfRule>
  </conditionalFormatting>
  <conditionalFormatting sqref="AA6">
    <cfRule type="cellIs" dxfId="346" priority="494" stopIfTrue="1" operator="notEqual">
      <formula>J22</formula>
    </cfRule>
    <cfRule type="expression" dxfId="345" priority="495" stopIfTrue="1">
      <formula>$J$5=9</formula>
    </cfRule>
  </conditionalFormatting>
  <conditionalFormatting sqref="AA8">
    <cfRule type="cellIs" dxfId="344" priority="492" stopIfTrue="1" operator="notEqual">
      <formula>L22</formula>
    </cfRule>
    <cfRule type="expression" dxfId="343" priority="493" stopIfTrue="1">
      <formula>$J$5=10</formula>
    </cfRule>
  </conditionalFormatting>
  <conditionalFormatting sqref="AB6">
    <cfRule type="cellIs" dxfId="338" priority="478" stopIfTrue="1" operator="notEqual">
      <formula>K24</formula>
    </cfRule>
    <cfRule type="expression" dxfId="337" priority="479" stopIfTrue="1">
      <formula>$J$5=10</formula>
    </cfRule>
  </conditionalFormatting>
  <conditionalFormatting sqref="AB8">
    <cfRule type="cellIs" dxfId="336" priority="476" stopIfTrue="1" operator="notEqual">
      <formula>M24</formula>
    </cfRule>
    <cfRule type="expression" dxfId="335" priority="477" stopIfTrue="1">
      <formula>$J$5=11</formula>
    </cfRule>
  </conditionalFormatting>
  <conditionalFormatting sqref="AC5 AC7 AC9 AC11 AC15 AC17 AC19 AC21">
    <cfRule type="cellIs" dxfId="330" priority="462" stopIfTrue="1" operator="equal">
      <formula>1</formula>
    </cfRule>
    <cfRule type="expression" dxfId="329" priority="463" stopIfTrue="1">
      <formula>AC6+#REF!&lt;3</formula>
    </cfRule>
  </conditionalFormatting>
  <conditionalFormatting sqref="AC6">
    <cfRule type="cellIs" dxfId="328" priority="459" stopIfTrue="1" operator="notEqual">
      <formula>J24</formula>
    </cfRule>
    <cfRule type="expression" dxfId="327" priority="460" stopIfTrue="1">
      <formula>$J$5=10</formula>
    </cfRule>
  </conditionalFormatting>
  <conditionalFormatting sqref="AC8">
    <cfRule type="cellIs" dxfId="326" priority="457" stopIfTrue="1" operator="notEqual">
      <formula>L24</formula>
    </cfRule>
    <cfRule type="expression" dxfId="325" priority="458" stopIfTrue="1">
      <formula>$J$5=11</formula>
    </cfRule>
  </conditionalFormatting>
  <conditionalFormatting sqref="AH5:AI5 AH7:AI7 AH9:AI9 AH11:AI11 AH13:AI13 AH15:AI15 AH17:AI17 AH19:AI19 AH21:AI21 AH23:AI23">
    <cfRule type="cellIs" dxfId="320" priority="442" stopIfTrue="1" operator="equal">
      <formula>$AM$3</formula>
    </cfRule>
    <cfRule type="cellIs" dxfId="319" priority="443" stopIfTrue="1" operator="equal">
      <formula>$AL$3</formula>
    </cfRule>
    <cfRule type="cellIs" dxfId="318" priority="444" stopIfTrue="1" operator="equal">
      <formula>$AK$3</formula>
    </cfRule>
  </conditionalFormatting>
  <conditionalFormatting sqref="AF26:AG26 F26:AC26 F25:Y25 AB25:AG25">
    <cfRule type="cellIs" dxfId="317" priority="1571" stopIfTrue="1" operator="equal">
      <formula>2</formula>
    </cfRule>
    <cfRule type="cellIs" dxfId="316" priority="1572" stopIfTrue="1" operator="equal">
      <formula>1</formula>
    </cfRule>
    <cfRule type="expression" dxfId="315" priority="1573">
      <formula>#REF!+#REF!&lt;3</formula>
    </cfRule>
  </conditionalFormatting>
  <conditionalFormatting sqref="Z6">
    <cfRule type="cellIs" dxfId="314" priority="1589" stopIfTrue="1" operator="notEqual">
      <formula>#REF!</formula>
    </cfRule>
    <cfRule type="expression" dxfId="313" priority="1590" stopIfTrue="1">
      <formula>$F$5=11</formula>
    </cfRule>
  </conditionalFormatting>
  <conditionalFormatting sqref="AA6">
    <cfRule type="cellIs" dxfId="312" priority="1591" stopIfTrue="1" operator="notEqual">
      <formula>#REF!</formula>
    </cfRule>
    <cfRule type="expression" dxfId="311" priority="1592" stopIfTrue="1">
      <formula>$F$5=11</formula>
    </cfRule>
  </conditionalFormatting>
  <conditionalFormatting sqref="Z8">
    <cfRule type="cellIs" dxfId="298" priority="1633" stopIfTrue="1" operator="notEqual">
      <formula>#REF!</formula>
    </cfRule>
    <cfRule type="expression" dxfId="297" priority="1634" stopIfTrue="1">
      <formula>$F$5=12</formula>
    </cfRule>
  </conditionalFormatting>
  <conditionalFormatting sqref="AA8">
    <cfRule type="cellIs" dxfId="296" priority="1635" stopIfTrue="1" operator="notEqual">
      <formula>#REF!</formula>
    </cfRule>
    <cfRule type="expression" dxfId="295" priority="1636" stopIfTrue="1">
      <formula>$F$5=12</formula>
    </cfRule>
  </conditionalFormatting>
  <conditionalFormatting sqref="AB24">
    <cfRule type="cellIs" dxfId="294" priority="1647" stopIfTrue="1" operator="notEqual">
      <formula>#REF!</formula>
    </cfRule>
    <cfRule type="expression" dxfId="293" priority="1648" stopIfTrue="1">
      <formula>$F$5=8</formula>
    </cfRule>
  </conditionalFormatting>
  <conditionalFormatting sqref="AC24">
    <cfRule type="cellIs" dxfId="292" priority="1649" stopIfTrue="1" operator="notEqual">
      <formula>#REF!</formula>
    </cfRule>
    <cfRule type="expression" dxfId="291" priority="1650" stopIfTrue="1">
      <formula>$F$5=8</formula>
    </cfRule>
  </conditionalFormatting>
  <conditionalFormatting sqref="AB6">
    <cfRule type="cellIs" dxfId="282" priority="1679" stopIfTrue="1" operator="notEqual">
      <formula>#REF!</formula>
    </cfRule>
    <cfRule type="expression" dxfId="281" priority="1680" stopIfTrue="1">
      <formula>$F$5=12</formula>
    </cfRule>
  </conditionalFormatting>
  <conditionalFormatting sqref="AC6">
    <cfRule type="cellIs" dxfId="280" priority="1681" stopIfTrue="1" operator="notEqual">
      <formula>#REF!</formula>
    </cfRule>
    <cfRule type="expression" dxfId="279" priority="1682" stopIfTrue="1">
      <formula>$F$5=12</formula>
    </cfRule>
  </conditionalFormatting>
  <conditionalFormatting sqref="AB8">
    <cfRule type="cellIs" dxfId="278" priority="1683" stopIfTrue="1" operator="notEqual">
      <formula>#REF!</formula>
    </cfRule>
    <cfRule type="expression" dxfId="277" priority="1684" stopIfTrue="1">
      <formula>$F$5=13</formula>
    </cfRule>
  </conditionalFormatting>
  <conditionalFormatting sqref="AC8">
    <cfRule type="cellIs" dxfId="276" priority="1685" stopIfTrue="1" operator="notEqual">
      <formula>#REF!</formula>
    </cfRule>
    <cfRule type="expression" dxfId="275" priority="1686" stopIfTrue="1">
      <formula>$F$5=13</formula>
    </cfRule>
  </conditionalFormatting>
  <conditionalFormatting sqref="AD8">
    <cfRule type="cellIs" dxfId="274" priority="1693" stopIfTrue="1" operator="notEqual">
      <formula>#REF!</formula>
    </cfRule>
    <cfRule type="expression" dxfId="273" priority="1694" stopIfTrue="1">
      <formula>$F$5=1</formula>
    </cfRule>
  </conditionalFormatting>
  <conditionalFormatting sqref="AE8">
    <cfRule type="cellIs" dxfId="272" priority="1695" stopIfTrue="1" operator="notEqual">
      <formula>#REF!</formula>
    </cfRule>
    <cfRule type="expression" dxfId="271" priority="1696" stopIfTrue="1">
      <formula>$F$5=1</formula>
    </cfRule>
  </conditionalFormatting>
  <conditionalFormatting sqref="AD10">
    <cfRule type="cellIs" dxfId="270" priority="1697" stopIfTrue="1" operator="notEqual">
      <formula>#REF!</formula>
    </cfRule>
    <cfRule type="expression" dxfId="269" priority="1698" stopIfTrue="1">
      <formula>$F$5=2</formula>
    </cfRule>
  </conditionalFormatting>
  <conditionalFormatting sqref="AE10">
    <cfRule type="cellIs" dxfId="268" priority="1699" stopIfTrue="1" operator="notEqual">
      <formula>#REF!</formula>
    </cfRule>
    <cfRule type="expression" dxfId="267" priority="1700" stopIfTrue="1">
      <formula>$F$5=2</formula>
    </cfRule>
  </conditionalFormatting>
  <conditionalFormatting sqref="AD12">
    <cfRule type="cellIs" dxfId="266" priority="1701" stopIfTrue="1" operator="notEqual">
      <formula>#REF!</formula>
    </cfRule>
    <cfRule type="expression" dxfId="265" priority="1702" stopIfTrue="1">
      <formula>$F$5=3</formula>
    </cfRule>
  </conditionalFormatting>
  <conditionalFormatting sqref="AE12">
    <cfRule type="cellIs" dxfId="264" priority="1703" stopIfTrue="1" operator="notEqual">
      <formula>#REF!</formula>
    </cfRule>
    <cfRule type="expression" dxfId="263" priority="1704" stopIfTrue="1">
      <formula>$F$5=3</formula>
    </cfRule>
  </conditionalFormatting>
  <conditionalFormatting sqref="AD14">
    <cfRule type="cellIs" dxfId="262" priority="1705" stopIfTrue="1" operator="notEqual">
      <formula>#REF!</formula>
    </cfRule>
    <cfRule type="expression" dxfId="261" priority="1706" stopIfTrue="1">
      <formula>$F$5=4</formula>
    </cfRule>
  </conditionalFormatting>
  <conditionalFormatting sqref="AE14">
    <cfRule type="cellIs" dxfId="260" priority="1707" stopIfTrue="1" operator="notEqual">
      <formula>#REF!</formula>
    </cfRule>
    <cfRule type="expression" dxfId="259" priority="1708" stopIfTrue="1">
      <formula>$F$5=4</formula>
    </cfRule>
  </conditionalFormatting>
  <conditionalFormatting sqref="AD16">
    <cfRule type="cellIs" dxfId="258" priority="1709" stopIfTrue="1" operator="notEqual">
      <formula>#REF!</formula>
    </cfRule>
    <cfRule type="expression" dxfId="257" priority="1710" stopIfTrue="1">
      <formula>$F$5=5</formula>
    </cfRule>
  </conditionalFormatting>
  <conditionalFormatting sqref="AE16">
    <cfRule type="cellIs" dxfId="256" priority="1711" stopIfTrue="1" operator="notEqual">
      <formula>#REF!</formula>
    </cfRule>
    <cfRule type="expression" dxfId="255" priority="1712" stopIfTrue="1">
      <formula>$F$5=5</formula>
    </cfRule>
  </conditionalFormatting>
  <conditionalFormatting sqref="AD20">
    <cfRule type="cellIs" dxfId="254" priority="1713" stopIfTrue="1" operator="notEqual">
      <formula>#REF!</formula>
    </cfRule>
    <cfRule type="expression" dxfId="253" priority="1714" stopIfTrue="1">
      <formula>$F$5=7</formula>
    </cfRule>
  </conditionalFormatting>
  <conditionalFormatting sqref="AE20">
    <cfRule type="cellIs" dxfId="252" priority="1715" stopIfTrue="1" operator="notEqual">
      <formula>#REF!</formula>
    </cfRule>
    <cfRule type="expression" dxfId="251" priority="1716" stopIfTrue="1">
      <formula>$F$5=7</formula>
    </cfRule>
  </conditionalFormatting>
  <conditionalFormatting sqref="AD22">
    <cfRule type="cellIs" dxfId="250" priority="1717" stopIfTrue="1" operator="notEqual">
      <formula>#REF!</formula>
    </cfRule>
    <cfRule type="expression" dxfId="249" priority="1718" stopIfTrue="1">
      <formula>$F$5=8</formula>
    </cfRule>
  </conditionalFormatting>
  <conditionalFormatting sqref="AE22">
    <cfRule type="cellIs" dxfId="248" priority="1719" stopIfTrue="1" operator="notEqual">
      <formula>#REF!</formula>
    </cfRule>
    <cfRule type="expression" dxfId="247" priority="1720" stopIfTrue="1">
      <formula>$F$5=8</formula>
    </cfRule>
  </conditionalFormatting>
  <conditionalFormatting sqref="AD24">
    <cfRule type="cellIs" dxfId="246" priority="1721" stopIfTrue="1" operator="notEqual">
      <formula>#REF!</formula>
    </cfRule>
    <cfRule type="expression" dxfId="245" priority="1722" stopIfTrue="1">
      <formula>$F$5=9</formula>
    </cfRule>
  </conditionalFormatting>
  <conditionalFormatting sqref="AE24">
    <cfRule type="cellIs" dxfId="244" priority="1723" stopIfTrue="1" operator="notEqual">
      <formula>#REF!</formula>
    </cfRule>
    <cfRule type="expression" dxfId="243" priority="1724" stopIfTrue="1">
      <formula>$F$5=9</formula>
    </cfRule>
  </conditionalFormatting>
  <conditionalFormatting sqref="AD6">
    <cfRule type="cellIs" dxfId="242" priority="1729" stopIfTrue="1" operator="notEqual">
      <formula>#REF!</formula>
    </cfRule>
    <cfRule type="expression" dxfId="241" priority="1730" stopIfTrue="1">
      <formula>$F$5=13</formula>
    </cfRule>
  </conditionalFormatting>
  <conditionalFormatting sqref="AE6">
    <cfRule type="cellIs" dxfId="240" priority="1731" stopIfTrue="1" operator="notEqual">
      <formula>#REF!</formula>
    </cfRule>
    <cfRule type="expression" dxfId="239" priority="1732" stopIfTrue="1">
      <formula>$F$5=13</formula>
    </cfRule>
  </conditionalFormatting>
  <conditionalFormatting sqref="AD18">
    <cfRule type="cellIs" dxfId="238" priority="1733" stopIfTrue="1" operator="notEqual">
      <formula>#REF!</formula>
    </cfRule>
    <cfRule type="expression" dxfId="237" priority="1734" stopIfTrue="1">
      <formula>$F$5=6</formula>
    </cfRule>
  </conditionalFormatting>
  <conditionalFormatting sqref="AE18">
    <cfRule type="cellIs" dxfId="236" priority="1735" stopIfTrue="1" operator="notEqual">
      <formula>#REF!</formula>
    </cfRule>
    <cfRule type="expression" dxfId="235" priority="1736" stopIfTrue="1">
      <formula>$F$5=6</formula>
    </cfRule>
  </conditionalFormatting>
  <conditionalFormatting sqref="J13">
    <cfRule type="cellIs" dxfId="234" priority="430" stopIfTrue="1" operator="greaterThanOrEqual">
      <formula>2</formula>
    </cfRule>
    <cfRule type="cellIs" dxfId="233" priority="431" stopIfTrue="1" operator="equal">
      <formula>1</formula>
    </cfRule>
    <cfRule type="expression" dxfId="232" priority="432" stopIfTrue="1">
      <formula>J14+K14&lt;3</formula>
    </cfRule>
  </conditionalFormatting>
  <conditionalFormatting sqref="J7:K7">
    <cfRule type="cellIs" dxfId="229" priority="414" stopIfTrue="1" operator="greaterThanOrEqual">
      <formula>2</formula>
    </cfRule>
    <cfRule type="cellIs" dxfId="228" priority="415" stopIfTrue="1" operator="equal">
      <formula>1</formula>
    </cfRule>
    <cfRule type="expression" dxfId="227" priority="416" stopIfTrue="1">
      <formula>J8+K8&lt;3</formula>
    </cfRule>
    <cfRule type="cellIs" dxfId="226" priority="417" stopIfTrue="1" operator="greaterThanOrEqual">
      <formula>2</formula>
    </cfRule>
    <cfRule type="cellIs" dxfId="225" priority="418" stopIfTrue="1" operator="equal">
      <formula>1</formula>
    </cfRule>
    <cfRule type="expression" dxfId="224" priority="419" stopIfTrue="1">
      <formula>J8+K8&lt;3</formula>
    </cfRule>
  </conditionalFormatting>
  <conditionalFormatting sqref="J9:M9">
    <cfRule type="cellIs" dxfId="223" priority="408" stopIfTrue="1" operator="greaterThanOrEqual">
      <formula>2</formula>
    </cfRule>
    <cfRule type="cellIs" dxfId="222" priority="409" stopIfTrue="1" operator="equal">
      <formula>1</formula>
    </cfRule>
    <cfRule type="expression" dxfId="221" priority="410" stopIfTrue="1">
      <formula>J10+K10&lt;3</formula>
    </cfRule>
    <cfRule type="cellIs" dxfId="220" priority="411" stopIfTrue="1" operator="greaterThanOrEqual">
      <formula>2</formula>
    </cfRule>
    <cfRule type="cellIs" dxfId="219" priority="412" stopIfTrue="1" operator="equal">
      <formula>1</formula>
    </cfRule>
    <cfRule type="expression" dxfId="218" priority="413" stopIfTrue="1">
      <formula>J10+K10&lt;3</formula>
    </cfRule>
  </conditionalFormatting>
  <conditionalFormatting sqref="J11:O11">
    <cfRule type="cellIs" dxfId="217" priority="402" stopIfTrue="1" operator="greaterThanOrEqual">
      <formula>2</formula>
    </cfRule>
    <cfRule type="cellIs" dxfId="216" priority="403" stopIfTrue="1" operator="equal">
      <formula>1</formula>
    </cfRule>
    <cfRule type="expression" dxfId="215" priority="404" stopIfTrue="1">
      <formula>J12+K12&lt;3</formula>
    </cfRule>
    <cfRule type="cellIs" dxfId="214" priority="405" stopIfTrue="1" operator="greaterThanOrEqual">
      <formula>2</formula>
    </cfRule>
    <cfRule type="cellIs" dxfId="213" priority="406" stopIfTrue="1" operator="equal">
      <formula>1</formula>
    </cfRule>
    <cfRule type="expression" dxfId="212" priority="407" stopIfTrue="1">
      <formula>J12+K12&lt;3</formula>
    </cfRule>
  </conditionalFormatting>
  <conditionalFormatting sqref="J13:Q13">
    <cfRule type="cellIs" dxfId="211" priority="399" stopIfTrue="1" operator="greaterThanOrEqual">
      <formula>2</formula>
    </cfRule>
    <cfRule type="cellIs" dxfId="210" priority="400" stopIfTrue="1" operator="equal">
      <formula>1</formula>
    </cfRule>
    <cfRule type="expression" dxfId="209" priority="401" stopIfTrue="1">
      <formula>J14+K14&lt;3</formula>
    </cfRule>
  </conditionalFormatting>
  <conditionalFormatting sqref="J15:S15">
    <cfRule type="cellIs" dxfId="208" priority="393" stopIfTrue="1" operator="greaterThanOrEqual">
      <formula>2</formula>
    </cfRule>
    <cfRule type="cellIs" dxfId="207" priority="394" stopIfTrue="1" operator="equal">
      <formula>1</formula>
    </cfRule>
    <cfRule type="expression" dxfId="206" priority="395" stopIfTrue="1">
      <formula>J16+K16&lt;3</formula>
    </cfRule>
    <cfRule type="cellIs" dxfId="205" priority="396" stopIfTrue="1" operator="greaterThanOrEqual">
      <formula>2</formula>
    </cfRule>
    <cfRule type="cellIs" dxfId="204" priority="397" stopIfTrue="1" operator="equal">
      <formula>1</formula>
    </cfRule>
    <cfRule type="expression" dxfId="203" priority="398" stopIfTrue="1">
      <formula>J16+K16&lt;3</formula>
    </cfRule>
  </conditionalFormatting>
  <conditionalFormatting sqref="J17:U17">
    <cfRule type="cellIs" dxfId="202" priority="387" stopIfTrue="1" operator="greaterThanOrEqual">
      <formula>2</formula>
    </cfRule>
    <cfRule type="cellIs" dxfId="201" priority="388" stopIfTrue="1" operator="equal">
      <formula>1</formula>
    </cfRule>
    <cfRule type="expression" dxfId="200" priority="389" stopIfTrue="1">
      <formula>J18+K18&lt;3</formula>
    </cfRule>
    <cfRule type="cellIs" dxfId="199" priority="390" stopIfTrue="1" operator="greaterThanOrEqual">
      <formula>2</formula>
    </cfRule>
    <cfRule type="cellIs" dxfId="198" priority="391" stopIfTrue="1" operator="equal">
      <formula>1</formula>
    </cfRule>
    <cfRule type="expression" dxfId="197" priority="392" stopIfTrue="1">
      <formula>J18+K18&lt;3</formula>
    </cfRule>
  </conditionalFormatting>
  <conditionalFormatting sqref="J19:W19">
    <cfRule type="cellIs" dxfId="196" priority="381" stopIfTrue="1" operator="greaterThanOrEqual">
      <formula>2</formula>
    </cfRule>
    <cfRule type="cellIs" dxfId="195" priority="382" stopIfTrue="1" operator="equal">
      <formula>1</formula>
    </cfRule>
    <cfRule type="expression" dxfId="194" priority="383" stopIfTrue="1">
      <formula>J20+K20&lt;3</formula>
    </cfRule>
    <cfRule type="cellIs" dxfId="193" priority="384" stopIfTrue="1" operator="greaterThanOrEqual">
      <formula>2</formula>
    </cfRule>
    <cfRule type="cellIs" dxfId="192" priority="385" stopIfTrue="1" operator="equal">
      <formula>1</formula>
    </cfRule>
    <cfRule type="expression" dxfId="191" priority="386" stopIfTrue="1">
      <formula>J20+K20&lt;3</formula>
    </cfRule>
  </conditionalFormatting>
  <conditionalFormatting sqref="J21:Y21">
    <cfRule type="cellIs" dxfId="190" priority="375" stopIfTrue="1" operator="greaterThanOrEqual">
      <formula>2</formula>
    </cfRule>
    <cfRule type="cellIs" dxfId="189" priority="376" stopIfTrue="1" operator="equal">
      <formula>1</formula>
    </cfRule>
    <cfRule type="expression" dxfId="188" priority="377" stopIfTrue="1">
      <formula>J22+K22&lt;3</formula>
    </cfRule>
    <cfRule type="cellIs" dxfId="187" priority="378" stopIfTrue="1" operator="greaterThanOrEqual">
      <formula>2</formula>
    </cfRule>
    <cfRule type="cellIs" dxfId="186" priority="379" stopIfTrue="1" operator="equal">
      <formula>1</formula>
    </cfRule>
    <cfRule type="expression" dxfId="185" priority="380" stopIfTrue="1">
      <formula>J22+K22&lt;3</formula>
    </cfRule>
  </conditionalFormatting>
  <conditionalFormatting sqref="J23:AA23">
    <cfRule type="cellIs" dxfId="184" priority="369" stopIfTrue="1" operator="greaterThanOrEqual">
      <formula>2</formula>
    </cfRule>
    <cfRule type="cellIs" dxfId="183" priority="370" stopIfTrue="1" operator="equal">
      <formula>1</formula>
    </cfRule>
    <cfRule type="expression" dxfId="182" priority="371" stopIfTrue="1">
      <formula>J24+K24&lt;3</formula>
    </cfRule>
    <cfRule type="cellIs" dxfId="181" priority="372" stopIfTrue="1" operator="greaterThanOrEqual">
      <formula>2</formula>
    </cfRule>
    <cfRule type="cellIs" dxfId="180" priority="373" stopIfTrue="1" operator="equal">
      <formula>1</formula>
    </cfRule>
    <cfRule type="expression" dxfId="179" priority="374" stopIfTrue="1">
      <formula>J24+K24&lt;3</formula>
    </cfRule>
  </conditionalFormatting>
  <conditionalFormatting sqref="L13">
    <cfRule type="cellIs" dxfId="174" priority="344" stopIfTrue="1" operator="greaterThanOrEqual">
      <formula>2</formula>
    </cfRule>
    <cfRule type="cellIs" dxfId="173" priority="345" stopIfTrue="1" operator="equal">
      <formula>1</formula>
    </cfRule>
    <cfRule type="expression" dxfId="172" priority="346" stopIfTrue="1">
      <formula>L14+M14&lt;3</formula>
    </cfRule>
  </conditionalFormatting>
  <conditionalFormatting sqref="L5:AC5 R11:AC11 T13:AC13 V15:AC15 X17:AC17 Z19:AC19 AB21:AC21">
    <cfRule type="cellIs" dxfId="165" priority="330" stopIfTrue="1" operator="equal">
      <formula>1</formula>
    </cfRule>
    <cfRule type="expression" dxfId="164" priority="331" stopIfTrue="1">
      <formula>L6+M6&lt;3</formula>
    </cfRule>
  </conditionalFormatting>
  <conditionalFormatting sqref="N13">
    <cfRule type="cellIs" dxfId="157" priority="303" stopIfTrue="1" operator="greaterThanOrEqual">
      <formula>2</formula>
    </cfRule>
    <cfRule type="cellIs" dxfId="156" priority="304" stopIfTrue="1" operator="equal">
      <formula>1</formula>
    </cfRule>
    <cfRule type="expression" dxfId="155" priority="305" stopIfTrue="1">
      <formula>N14+O14&lt;3</formula>
    </cfRule>
  </conditionalFormatting>
  <conditionalFormatting sqref="N7:O7">
    <cfRule type="cellIs" dxfId="150" priority="290" stopIfTrue="1" operator="greaterThanOrEqual">
      <formula>2</formula>
    </cfRule>
    <cfRule type="cellIs" dxfId="149" priority="291" stopIfTrue="1" operator="equal">
      <formula>1</formula>
    </cfRule>
    <cfRule type="expression" dxfId="148" priority="292" stopIfTrue="1">
      <formula>N8+O8&lt;3</formula>
    </cfRule>
  </conditionalFormatting>
  <conditionalFormatting sqref="N7:U7">
    <cfRule type="cellIs" dxfId="147" priority="287" stopIfTrue="1" operator="greaterThanOrEqual">
      <formula>2</formula>
    </cfRule>
    <cfRule type="cellIs" dxfId="146" priority="288" stopIfTrue="1" operator="equal">
      <formula>1</formula>
    </cfRule>
    <cfRule type="expression" dxfId="145" priority="289" stopIfTrue="1">
      <formula>N8+O8&lt;3</formula>
    </cfRule>
  </conditionalFormatting>
  <conditionalFormatting sqref="N7:AC7">
    <cfRule type="cellIs" dxfId="144" priority="284" stopIfTrue="1" operator="greaterThanOrEqual">
      <formula>2</formula>
    </cfRule>
    <cfRule type="cellIs" dxfId="143" priority="285" stopIfTrue="1" operator="equal">
      <formula>1</formula>
    </cfRule>
    <cfRule type="expression" dxfId="142" priority="286" stopIfTrue="1">
      <formula>N8+O8&lt;3</formula>
    </cfRule>
  </conditionalFormatting>
  <conditionalFormatting sqref="P13">
    <cfRule type="cellIs" dxfId="137" priority="259" stopIfTrue="1" operator="greaterThanOrEqual">
      <formula>2</formula>
    </cfRule>
    <cfRule type="cellIs" dxfId="136" priority="260" stopIfTrue="1" operator="equal">
      <formula>1</formula>
    </cfRule>
    <cfRule type="expression" dxfId="135" priority="261" stopIfTrue="1">
      <formula>P14+Q14&lt;3</formula>
    </cfRule>
  </conditionalFormatting>
  <conditionalFormatting sqref="P9:AA9">
    <cfRule type="cellIs" dxfId="130" priority="246" stopIfTrue="1" operator="greaterThanOrEqual">
      <formula>2</formula>
    </cfRule>
    <cfRule type="cellIs" dxfId="129" priority="247" stopIfTrue="1" operator="equal">
      <formula>1</formula>
    </cfRule>
    <cfRule type="expression" dxfId="128" priority="248" stopIfTrue="1">
      <formula>P10+Q10&lt;3</formula>
    </cfRule>
  </conditionalFormatting>
  <conditionalFormatting sqref="P9:AC9">
    <cfRule type="cellIs" dxfId="127" priority="243" stopIfTrue="1" operator="greaterThanOrEqual">
      <formula>2</formula>
    </cfRule>
    <cfRule type="cellIs" dxfId="126" priority="244" stopIfTrue="1" operator="equal">
      <formula>1</formula>
    </cfRule>
    <cfRule type="expression" dxfId="125" priority="245" stopIfTrue="1">
      <formula>P10+Q10&lt;3</formula>
    </cfRule>
  </conditionalFormatting>
  <conditionalFormatting sqref="R11:AA11">
    <cfRule type="cellIs" dxfId="116" priority="208" stopIfTrue="1" operator="greaterThanOrEqual">
      <formula>2</formula>
    </cfRule>
    <cfRule type="cellIs" dxfId="115" priority="209" stopIfTrue="1" operator="equal">
      <formula>1</formula>
    </cfRule>
    <cfRule type="expression" dxfId="114" priority="210" stopIfTrue="1">
      <formula>R12+S12&lt;3</formula>
    </cfRule>
  </conditionalFormatting>
  <conditionalFormatting sqref="T13">
    <cfRule type="cellIs" dxfId="109" priority="180" stopIfTrue="1" operator="greaterThanOrEqual">
      <formula>2</formula>
    </cfRule>
    <cfRule type="cellIs" dxfId="108" priority="181" stopIfTrue="1" operator="equal">
      <formula>1</formula>
    </cfRule>
    <cfRule type="expression" dxfId="107" priority="182" stopIfTrue="1">
      <formula>T14+U14&lt;3</formula>
    </cfRule>
  </conditionalFormatting>
  <conditionalFormatting sqref="V13">
    <cfRule type="cellIs" dxfId="94" priority="145" stopIfTrue="1" operator="greaterThanOrEqual">
      <formula>2</formula>
    </cfRule>
    <cfRule type="cellIs" dxfId="93" priority="146" stopIfTrue="1" operator="equal">
      <formula>1</formula>
    </cfRule>
    <cfRule type="expression" dxfId="92" priority="147" stopIfTrue="1">
      <formula>V14+W14&lt;3</formula>
    </cfRule>
  </conditionalFormatting>
  <conditionalFormatting sqref="V7:AA7">
    <cfRule type="cellIs" dxfId="85" priority="134" stopIfTrue="1" operator="greaterThanOrEqual">
      <formula>2</formula>
    </cfRule>
    <cfRule type="cellIs" dxfId="84" priority="135" stopIfTrue="1" operator="equal">
      <formula>1</formula>
    </cfRule>
    <cfRule type="expression" dxfId="83" priority="136" stopIfTrue="1">
      <formula>V8+W8&lt;3</formula>
    </cfRule>
  </conditionalFormatting>
  <conditionalFormatting sqref="V15:AA15">
    <cfRule type="cellIs" dxfId="82" priority="131" stopIfTrue="1" operator="greaterThanOrEqual">
      <formula>2</formula>
    </cfRule>
    <cfRule type="cellIs" dxfId="81" priority="132" stopIfTrue="1" operator="equal">
      <formula>1</formula>
    </cfRule>
    <cfRule type="expression" dxfId="80" priority="133" stopIfTrue="1">
      <formula>V16+W16&lt;3</formula>
    </cfRule>
  </conditionalFormatting>
  <conditionalFormatting sqref="X13">
    <cfRule type="cellIs" dxfId="73" priority="104" stopIfTrue="1" operator="greaterThanOrEqual">
      <formula>2</formula>
    </cfRule>
    <cfRule type="cellIs" dxfId="72" priority="105" stopIfTrue="1" operator="equal">
      <formula>1</formula>
    </cfRule>
    <cfRule type="expression" dxfId="71" priority="106" stopIfTrue="1">
      <formula>X14+Y14&lt;3</formula>
    </cfRule>
  </conditionalFormatting>
  <conditionalFormatting sqref="X17:AA17">
    <cfRule type="cellIs" dxfId="66" priority="93" stopIfTrue="1" operator="greaterThanOrEqual">
      <formula>2</formula>
    </cfRule>
    <cfRule type="cellIs" dxfId="65" priority="94" stopIfTrue="1" operator="equal">
      <formula>1</formula>
    </cfRule>
    <cfRule type="expression" dxfId="64" priority="95" stopIfTrue="1">
      <formula>X18+Y18&lt;3</formula>
    </cfRule>
  </conditionalFormatting>
  <conditionalFormatting sqref="Z6">
    <cfRule type="cellIs" dxfId="59" priority="75" stopIfTrue="1" operator="notEqual">
      <formula>K22</formula>
    </cfRule>
    <cfRule type="expression" dxfId="58" priority="76" stopIfTrue="1">
      <formula>$J$5=9</formula>
    </cfRule>
  </conditionalFormatting>
  <conditionalFormatting sqref="Z8">
    <cfRule type="cellIs" dxfId="57" priority="73" stopIfTrue="1" operator="notEqual">
      <formula>M22</formula>
    </cfRule>
    <cfRule type="expression" dxfId="56" priority="74" stopIfTrue="1">
      <formula>$J$5=10</formula>
    </cfRule>
  </conditionalFormatting>
  <conditionalFormatting sqref="Z13">
    <cfRule type="cellIs" dxfId="55" priority="68" stopIfTrue="1" operator="greaterThanOrEqual">
      <formula>2</formula>
    </cfRule>
    <cfRule type="cellIs" dxfId="54" priority="69" stopIfTrue="1" operator="equal">
      <formula>1</formula>
    </cfRule>
    <cfRule type="expression" dxfId="53" priority="70" stopIfTrue="1">
      <formula>Z14+AA14&lt;3</formula>
    </cfRule>
  </conditionalFormatting>
  <conditionalFormatting sqref="Z19:AA19">
    <cfRule type="cellIs" dxfId="48" priority="55" stopIfTrue="1" operator="greaterThanOrEqual">
      <formula>2</formula>
    </cfRule>
    <cfRule type="cellIs" dxfId="47" priority="56" stopIfTrue="1" operator="equal">
      <formula>1</formula>
    </cfRule>
    <cfRule type="expression" dxfId="46" priority="57" stopIfTrue="1">
      <formula>Z20+AA20&lt;3</formula>
    </cfRule>
  </conditionalFormatting>
  <conditionalFormatting sqref="AA6">
    <cfRule type="cellIs" dxfId="45" priority="53" stopIfTrue="1" operator="notEqual">
      <formula>J22</formula>
    </cfRule>
    <cfRule type="expression" dxfId="44" priority="54" stopIfTrue="1">
      <formula>$J$5=9</formula>
    </cfRule>
  </conditionalFormatting>
  <conditionalFormatting sqref="AA8">
    <cfRule type="cellIs" dxfId="43" priority="51" stopIfTrue="1" operator="notEqual">
      <formula>L22</formula>
    </cfRule>
    <cfRule type="expression" dxfId="42" priority="52" stopIfTrue="1">
      <formula>$J$5=10</formula>
    </cfRule>
  </conditionalFormatting>
  <conditionalFormatting sqref="AB6">
    <cfRule type="cellIs" dxfId="37" priority="37" stopIfTrue="1" operator="notEqual">
      <formula>K24</formula>
    </cfRule>
    <cfRule type="expression" dxfId="36" priority="38" stopIfTrue="1">
      <formula>$J$5=10</formula>
    </cfRule>
  </conditionalFormatting>
  <conditionalFormatting sqref="AB8">
    <cfRule type="cellIs" dxfId="35" priority="35" stopIfTrue="1" operator="notEqual">
      <formula>M24</formula>
    </cfRule>
    <cfRule type="expression" dxfId="34" priority="36" stopIfTrue="1">
      <formula>$J$5=11</formula>
    </cfRule>
  </conditionalFormatting>
  <conditionalFormatting sqref="AC5 AC7 AC9 AC11 AC15 AC17 AC19 AC21">
    <cfRule type="cellIs" dxfId="29" priority="21" stopIfTrue="1" operator="equal">
      <formula>1</formula>
    </cfRule>
    <cfRule type="expression" dxfId="28" priority="22" stopIfTrue="1">
      <formula>AC6+#REF!&lt;3</formula>
    </cfRule>
  </conditionalFormatting>
  <conditionalFormatting sqref="AC6">
    <cfRule type="cellIs" dxfId="27" priority="18" stopIfTrue="1" operator="notEqual">
      <formula>J24</formula>
    </cfRule>
    <cfRule type="expression" dxfId="26" priority="19" stopIfTrue="1">
      <formula>$J$5=10</formula>
    </cfRule>
  </conditionalFormatting>
  <conditionalFormatting sqref="AC8">
    <cfRule type="cellIs" dxfId="25" priority="16" stopIfTrue="1" operator="notEqual">
      <formula>L24</formula>
    </cfRule>
    <cfRule type="expression" dxfId="24" priority="17" stopIfTrue="1">
      <formula>$J$5=11</formula>
    </cfRule>
  </conditionalFormatting>
  <conditionalFormatting sqref="AG8">
    <cfRule type="cellIs" dxfId="19" priority="1737" stopIfTrue="1" operator="notEqual">
      <formula>#REF!</formula>
    </cfRule>
    <cfRule type="expression" dxfId="18" priority="1738" stopIfTrue="1">
      <formula>$F$5=3</formula>
    </cfRule>
  </conditionalFormatting>
  <conditionalFormatting sqref="AG6">
    <cfRule type="cellIs" dxfId="17" priority="1739" stopIfTrue="1" operator="notEqual">
      <formula>#REF!</formula>
    </cfRule>
    <cfRule type="expression" dxfId="16" priority="1740" stopIfTrue="1">
      <formula>$F$5=1</formula>
    </cfRule>
  </conditionalFormatting>
  <conditionalFormatting sqref="AG20">
    <cfRule type="cellIs" dxfId="15" priority="1741" stopIfTrue="1" operator="notEqual">
      <formula>#REF!</formula>
    </cfRule>
    <cfRule type="expression" dxfId="14" priority="1742" stopIfTrue="1">
      <formula>$F$5=2</formula>
    </cfRule>
  </conditionalFormatting>
  <conditionalFormatting sqref="AG22">
    <cfRule type="cellIs" dxfId="13" priority="1743" stopIfTrue="1" operator="notEqual">
      <formula>#REF!</formula>
    </cfRule>
    <cfRule type="expression" dxfId="12" priority="1744" stopIfTrue="1">
      <formula>$F$5=4</formula>
    </cfRule>
  </conditionalFormatting>
  <conditionalFormatting sqref="AG10">
    <cfRule type="cellIs" dxfId="11" priority="1745" stopIfTrue="1" operator="notEqual">
      <formula>#REF!</formula>
    </cfRule>
    <cfRule type="expression" dxfId="10" priority="1746" stopIfTrue="1">
      <formula>$F$5=5</formula>
    </cfRule>
  </conditionalFormatting>
  <conditionalFormatting sqref="AG24">
    <cfRule type="cellIs" dxfId="9" priority="1747" stopIfTrue="1" operator="notEqual">
      <formula>#REF!</formula>
    </cfRule>
    <cfRule type="expression" dxfId="8" priority="1748" stopIfTrue="1">
      <formula>$F$5=6</formula>
    </cfRule>
  </conditionalFormatting>
  <conditionalFormatting sqref="AG12">
    <cfRule type="cellIs" dxfId="7" priority="1749" stopIfTrue="1" operator="notEqual">
      <formula>#REF!</formula>
    </cfRule>
    <cfRule type="expression" dxfId="6" priority="1750" stopIfTrue="1">
      <formula>$F$5=7</formula>
    </cfRule>
  </conditionalFormatting>
  <conditionalFormatting sqref="AG14">
    <cfRule type="cellIs" dxfId="5" priority="1751" stopIfTrue="1" operator="notEqual">
      <formula>#REF!</formula>
    </cfRule>
    <cfRule type="expression" dxfId="4" priority="1752" stopIfTrue="1">
      <formula>$F$5=9</formula>
    </cfRule>
  </conditionalFormatting>
  <conditionalFormatting sqref="AG18">
    <cfRule type="cellIs" dxfId="3" priority="1753" stopIfTrue="1" operator="notEqual">
      <formula>#REF!</formula>
    </cfRule>
    <cfRule type="expression" dxfId="2" priority="1754" stopIfTrue="1">
      <formula>$F$5=13</formula>
    </cfRule>
  </conditionalFormatting>
  <conditionalFormatting sqref="AG16">
    <cfRule type="cellIs" dxfId="1" priority="1834" stopIfTrue="1" operator="notEqual">
      <formula>#REF!</formula>
    </cfRule>
    <cfRule type="expression" dxfId="0" priority="1835" stopIfTrue="1">
      <formula>$F$5=11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Kopvērtējums</vt:lpstr>
      <vt:lpstr>Dāmas 40+ un 50+</vt:lpstr>
      <vt:lpstr>Dāmas 60+</vt:lpstr>
      <vt:lpstr>Dāmas 70+un 80+</vt:lpstr>
      <vt:lpstr>Kungi  40+</vt:lpstr>
      <vt:lpstr>Kungi  50+</vt:lpstr>
      <vt:lpstr>Kungi 60+</vt:lpstr>
      <vt:lpstr>Kungi 70+</vt:lpstr>
      <vt:lpstr>Kungi 80+&amp;90+</vt:lpstr>
    </vt:vector>
  </TitlesOfParts>
  <Company>QWERTY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QWERTY</dc:creator>
  <cp:lastModifiedBy>Windows User</cp:lastModifiedBy>
  <cp:lastPrinted>2023-05-27T16:56:48Z</cp:lastPrinted>
  <dcterms:created xsi:type="dcterms:W3CDTF">2011-05-23T05:39:27Z</dcterms:created>
  <dcterms:modified xsi:type="dcterms:W3CDTF">2025-06-08T13:15:14Z</dcterms:modified>
</cp:coreProperties>
</file>