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eva\ar4_IEVA_proj_2014_2\BD_Perses16_2\BD-Perses16_INT\"/>
    </mc:Choice>
  </mc:AlternateContent>
  <bookViews>
    <workbookView xWindow="0" yWindow="45" windowWidth="19155" windowHeight="11820" tabRatio="879" firstSheet="5" activeTab="10"/>
  </bookViews>
  <sheets>
    <sheet name="gridas_1st" sheetId="1" r:id="rId1"/>
    <sheet name="gridas_2st" sheetId="2" r:id="rId2"/>
    <sheet name="sienas_1st" sheetId="4" r:id="rId3"/>
    <sheet name="sienas_2st" sheetId="5" r:id="rId4"/>
    <sheet name="griesti_lampas_1st" sheetId="6" r:id="rId5"/>
    <sheet name="griesti_lampas_2st" sheetId="7" r:id="rId6"/>
    <sheet name="mebeles_1st" sheetId="9" r:id="rId7"/>
    <sheet name="mebeles_2st" sheetId="10" r:id="rId8"/>
    <sheet name="santehn_1st" sheetId="11" r:id="rId9"/>
    <sheet name="santehn_2st" sheetId="12" r:id="rId10"/>
    <sheet name="zaluzijas_durvju drosiba_1st" sheetId="13" r:id="rId11"/>
    <sheet name="zaluzijas_durvju drosiba_2st" sheetId="14" r:id="rId12"/>
  </sheets>
  <calcPr calcId="152511" iterateDelta="1E-4"/>
</workbook>
</file>

<file path=xl/calcChain.xml><?xml version="1.0" encoding="utf-8"?>
<calcChain xmlns="http://schemas.openxmlformats.org/spreadsheetml/2006/main">
  <c r="K14" i="14" l="1"/>
  <c r="J14" i="14"/>
  <c r="N29" i="13"/>
  <c r="M29" i="13"/>
  <c r="I14" i="14" l="1"/>
  <c r="H14" i="14"/>
  <c r="G14" i="14"/>
  <c r="F14" i="14"/>
  <c r="E14" i="14"/>
  <c r="D14" i="14"/>
  <c r="L29" i="13"/>
  <c r="K29" i="13"/>
  <c r="J29" i="13"/>
  <c r="I29" i="13"/>
  <c r="H29" i="13"/>
  <c r="G29" i="13"/>
  <c r="F29" i="13"/>
  <c r="E29" i="13"/>
  <c r="D29" i="13"/>
  <c r="R29" i="6" l="1"/>
  <c r="R30" i="6" s="1"/>
  <c r="Q29" i="6"/>
  <c r="Q30" i="6" s="1"/>
  <c r="P29" i="6"/>
  <c r="P30" i="6" s="1"/>
  <c r="AY65" i="9"/>
  <c r="AY66" i="9" s="1"/>
  <c r="AX65" i="9"/>
  <c r="AX66" i="9" s="1"/>
  <c r="AW65" i="9"/>
  <c r="AW66" i="9" s="1"/>
  <c r="AV65" i="9"/>
  <c r="AV66" i="9" s="1"/>
  <c r="AU65" i="9"/>
  <c r="AU66" i="9" s="1"/>
  <c r="AT65" i="9"/>
  <c r="AT66" i="9" s="1"/>
  <c r="AS65" i="9"/>
  <c r="AS66" i="9" s="1"/>
  <c r="AR65" i="9"/>
  <c r="AR66" i="9" s="1"/>
  <c r="AQ65" i="9"/>
  <c r="AQ66" i="9" s="1"/>
  <c r="AP65" i="9"/>
  <c r="AP66" i="9" s="1"/>
  <c r="AO65" i="9"/>
  <c r="AO66" i="9" s="1"/>
  <c r="AN65" i="9"/>
  <c r="AN66" i="9" s="1"/>
  <c r="AM65" i="9"/>
  <c r="AM66" i="9" s="1"/>
  <c r="AL65" i="9"/>
  <c r="AL66" i="9" s="1"/>
  <c r="AK65" i="9"/>
  <c r="AK66" i="9" s="1"/>
  <c r="AJ65" i="9"/>
  <c r="AJ66" i="9" s="1"/>
  <c r="AI65" i="9"/>
  <c r="AI66" i="9" s="1"/>
  <c r="AH65" i="9"/>
  <c r="AH66" i="9" s="1"/>
  <c r="AG65" i="9"/>
  <c r="AG66" i="9" s="1"/>
  <c r="AF65" i="9"/>
  <c r="AF66" i="9" s="1"/>
  <c r="AE65" i="9"/>
  <c r="AE66" i="9" s="1"/>
  <c r="AD65" i="9"/>
  <c r="AD66" i="9" s="1"/>
  <c r="AC65" i="9"/>
  <c r="AC66" i="9" s="1"/>
  <c r="AB65" i="9"/>
  <c r="AB66" i="9" s="1"/>
  <c r="AA65" i="9"/>
  <c r="AA66" i="9" s="1"/>
  <c r="Z65" i="9"/>
  <c r="Z66" i="9" s="1"/>
  <c r="Y65" i="9"/>
  <c r="Y66" i="9" s="1"/>
  <c r="X65" i="9"/>
  <c r="X66" i="9" s="1"/>
  <c r="W65" i="9"/>
  <c r="W66" i="9" s="1"/>
  <c r="V65" i="9"/>
  <c r="V66" i="9" s="1"/>
  <c r="U65" i="9"/>
  <c r="U66" i="9" s="1"/>
  <c r="T65" i="9"/>
  <c r="T66" i="9" s="1"/>
  <c r="S65" i="9"/>
  <c r="S66" i="9" s="1"/>
  <c r="R65" i="9"/>
  <c r="R66" i="9" s="1"/>
  <c r="Q65" i="9"/>
  <c r="Q66" i="9" s="1"/>
  <c r="P65" i="9"/>
  <c r="P66" i="9" s="1"/>
  <c r="O65" i="9"/>
  <c r="O66" i="9" s="1"/>
  <c r="N65" i="9"/>
  <c r="N66" i="9" s="1"/>
  <c r="M65" i="9"/>
  <c r="M66" i="9" s="1"/>
  <c r="L65" i="9"/>
  <c r="L66" i="9" s="1"/>
  <c r="K65" i="9"/>
  <c r="K66" i="9" s="1"/>
  <c r="J65" i="9"/>
  <c r="J66" i="9" s="1"/>
  <c r="I65" i="9"/>
  <c r="I66" i="9" s="1"/>
  <c r="H65" i="9"/>
  <c r="H66" i="9" s="1"/>
  <c r="G65" i="9"/>
  <c r="G66" i="9" s="1"/>
  <c r="F65" i="9"/>
  <c r="F66" i="9" s="1"/>
  <c r="E65" i="9"/>
  <c r="E66" i="9" s="1"/>
  <c r="D65" i="9"/>
  <c r="D66" i="9" s="1"/>
  <c r="F24" i="6" l="1"/>
  <c r="F23" i="6"/>
  <c r="F21" i="6"/>
  <c r="F20" i="6"/>
  <c r="AW30" i="9"/>
  <c r="AX30" i="9"/>
  <c r="AY30" i="9"/>
  <c r="AW29" i="9"/>
  <c r="AX29" i="9"/>
  <c r="AY29" i="9"/>
  <c r="AV29" i="9"/>
  <c r="AV30" i="9" s="1"/>
  <c r="AU29" i="9"/>
  <c r="AU30" i="9" s="1"/>
  <c r="AB29" i="9" l="1"/>
  <c r="AB30" i="9" s="1"/>
  <c r="AC29" i="9"/>
  <c r="AC30" i="9" s="1"/>
  <c r="Z14" i="10"/>
  <c r="AA14" i="10"/>
  <c r="AA15" i="10" s="1"/>
  <c r="AB14" i="10"/>
  <c r="AC14" i="10"/>
  <c r="P14" i="10"/>
  <c r="Q14" i="10"/>
  <c r="R14" i="10"/>
  <c r="S14" i="10"/>
  <c r="T14" i="10"/>
  <c r="U14" i="10"/>
  <c r="V14" i="10"/>
  <c r="W14" i="10"/>
  <c r="X14" i="10"/>
  <c r="Y14" i="10"/>
  <c r="AR29" i="9"/>
  <c r="AR30" i="9" s="1"/>
  <c r="AS29" i="9"/>
  <c r="AS30" i="9" s="1"/>
  <c r="AT29" i="9"/>
  <c r="AT30" i="9" s="1"/>
  <c r="AP29" i="9"/>
  <c r="AP30" i="9" s="1"/>
  <c r="AQ29" i="9"/>
  <c r="AQ30" i="9" s="1"/>
  <c r="AO29" i="9"/>
  <c r="AO30" i="9" s="1"/>
  <c r="AH29" i="9"/>
  <c r="AH30" i="9" s="1"/>
  <c r="AI29" i="9"/>
  <c r="AI30" i="9" s="1"/>
  <c r="AJ29" i="9"/>
  <c r="AJ30" i="9" s="1"/>
  <c r="AK29" i="9"/>
  <c r="AK30" i="9" s="1"/>
  <c r="AL29" i="9"/>
  <c r="AL30" i="9" s="1"/>
  <c r="AM29" i="9"/>
  <c r="AM30" i="9" s="1"/>
  <c r="AN29" i="9"/>
  <c r="AN30" i="9" s="1"/>
  <c r="AF29" i="9"/>
  <c r="AF30" i="9" s="1"/>
  <c r="AG29" i="9"/>
  <c r="AG30" i="9" s="1"/>
  <c r="AE29" i="9"/>
  <c r="AD29" i="9"/>
  <c r="AA29" i="9"/>
  <c r="AA30" i="9" s="1"/>
  <c r="Z29" i="9"/>
  <c r="N29" i="9"/>
  <c r="O29" i="9"/>
  <c r="P29" i="9"/>
  <c r="Q29" i="9"/>
  <c r="Q30" i="9" s="1"/>
  <c r="R29" i="9"/>
  <c r="S29" i="9"/>
  <c r="T29" i="9"/>
  <c r="U29" i="9"/>
  <c r="V29" i="9"/>
  <c r="V30" i="9" s="1"/>
  <c r="W29" i="9"/>
  <c r="X29" i="9"/>
  <c r="Y29" i="9"/>
  <c r="D29" i="1"/>
  <c r="K14" i="10"/>
  <c r="L14" i="10"/>
  <c r="L15" i="10" s="1"/>
  <c r="N14" i="10"/>
  <c r="N15" i="10" s="1"/>
  <c r="O14" i="10"/>
  <c r="O15" i="10" s="1"/>
  <c r="M14" i="10"/>
  <c r="M29" i="9"/>
  <c r="M30" i="9" s="1"/>
  <c r="L14" i="7"/>
  <c r="L15" i="7" s="1"/>
  <c r="S15" i="12"/>
  <c r="S16" i="12" s="1"/>
  <c r="I15" i="12"/>
  <c r="W30" i="11"/>
  <c r="I30" i="11"/>
  <c r="I29" i="9"/>
  <c r="J29" i="9"/>
  <c r="J30" i="9" s="1"/>
  <c r="K29" i="9"/>
  <c r="K30" i="9" s="1"/>
  <c r="L29" i="9"/>
  <c r="L30" i="9" s="1"/>
  <c r="Q30" i="11"/>
  <c r="Q31" i="11" s="1"/>
  <c r="H15" i="12"/>
  <c r="K15" i="12"/>
  <c r="P30" i="11"/>
  <c r="G30" i="11"/>
  <c r="L30" i="11"/>
  <c r="G15" i="12"/>
  <c r="O15" i="12"/>
  <c r="O16" i="12" s="1"/>
  <c r="E15" i="12"/>
  <c r="F15" i="12"/>
  <c r="J15" i="12"/>
  <c r="L15" i="12"/>
  <c r="M15" i="12"/>
  <c r="N15" i="12"/>
  <c r="N16" i="12" s="1"/>
  <c r="P15" i="12"/>
  <c r="Q15" i="12"/>
  <c r="R15" i="12"/>
  <c r="T15" i="12"/>
  <c r="U15" i="12"/>
  <c r="V15" i="12"/>
  <c r="E30" i="11"/>
  <c r="F30" i="11"/>
  <c r="F31" i="11" s="1"/>
  <c r="H30" i="11"/>
  <c r="J30" i="11"/>
  <c r="K30" i="11"/>
  <c r="M30" i="11"/>
  <c r="N30" i="11"/>
  <c r="O30" i="11"/>
  <c r="O31" i="11" s="1"/>
  <c r="R30" i="11"/>
  <c r="R31" i="11" s="1"/>
  <c r="S30" i="11"/>
  <c r="S31" i="11" s="1"/>
  <c r="T30" i="11"/>
  <c r="P16" i="12" s="1"/>
  <c r="U30" i="11"/>
  <c r="V30" i="11"/>
  <c r="V31" i="11" s="1"/>
  <c r="X30" i="11"/>
  <c r="Y30" i="11"/>
  <c r="U16" i="12" s="1"/>
  <c r="Z30" i="11"/>
  <c r="Z31" i="11" s="1"/>
  <c r="AA30" i="11"/>
  <c r="AA31" i="11" s="1"/>
  <c r="AB30" i="11"/>
  <c r="AC30" i="11"/>
  <c r="AC31" i="11" s="1"/>
  <c r="D15" i="12"/>
  <c r="D30" i="11"/>
  <c r="G29" i="9"/>
  <c r="E14" i="10"/>
  <c r="E15" i="10" s="1"/>
  <c r="L21" i="4"/>
  <c r="L24" i="4"/>
  <c r="M18" i="4"/>
  <c r="M7" i="5"/>
  <c r="L7" i="5"/>
  <c r="L23" i="4"/>
  <c r="F17" i="4"/>
  <c r="K6" i="5"/>
  <c r="E6" i="2"/>
  <c r="E14" i="2" s="1"/>
  <c r="H22" i="6"/>
  <c r="H17" i="6"/>
  <c r="F6" i="7"/>
  <c r="F14" i="7" s="1"/>
  <c r="E6" i="7"/>
  <c r="F10" i="5"/>
  <c r="E10" i="5"/>
  <c r="F9" i="5"/>
  <c r="E9" i="5"/>
  <c r="E6" i="5"/>
  <c r="F6" i="5"/>
  <c r="K25" i="4"/>
  <c r="E25" i="4"/>
  <c r="E22" i="4"/>
  <c r="F22" i="4"/>
  <c r="E17" i="4"/>
  <c r="O29" i="6"/>
  <c r="O30" i="6" s="1"/>
  <c r="F19" i="6"/>
  <c r="I29" i="6"/>
  <c r="I30" i="6" s="1"/>
  <c r="H29" i="4"/>
  <c r="Q29" i="4"/>
  <c r="Q30" i="4" s="1"/>
  <c r="N30" i="4"/>
  <c r="N29" i="4"/>
  <c r="O29" i="4"/>
  <c r="O30" i="4" s="1"/>
  <c r="P29" i="4"/>
  <c r="P14" i="5"/>
  <c r="E29" i="9"/>
  <c r="F29" i="9"/>
  <c r="H29" i="9"/>
  <c r="J14" i="10"/>
  <c r="F14" i="10"/>
  <c r="G14" i="10"/>
  <c r="G15" i="10" s="1"/>
  <c r="H14" i="10"/>
  <c r="I14" i="10"/>
  <c r="D14" i="10"/>
  <c r="D29" i="9"/>
  <c r="O15" i="5"/>
  <c r="N14" i="5"/>
  <c r="N15" i="5" s="1"/>
  <c r="O14" i="5"/>
  <c r="D14" i="7"/>
  <c r="D14" i="5"/>
  <c r="E11" i="7"/>
  <c r="E8" i="7"/>
  <c r="E18" i="6"/>
  <c r="L16" i="4"/>
  <c r="K11" i="4"/>
  <c r="J11" i="4" s="1"/>
  <c r="G11" i="6"/>
  <c r="G29" i="6" s="1"/>
  <c r="G30" i="6" s="1"/>
  <c r="E15" i="6"/>
  <c r="E14" i="6"/>
  <c r="E13" i="6"/>
  <c r="E12" i="6"/>
  <c r="E10" i="6"/>
  <c r="E9" i="6"/>
  <c r="E8" i="6"/>
  <c r="H7" i="6"/>
  <c r="H6" i="6"/>
  <c r="E5" i="6"/>
  <c r="E4" i="6"/>
  <c r="M11" i="5"/>
  <c r="L11" i="5"/>
  <c r="M8" i="5"/>
  <c r="L8" i="5"/>
  <c r="L5" i="5"/>
  <c r="L4" i="5"/>
  <c r="L26" i="4"/>
  <c r="M23" i="4"/>
  <c r="K22" i="4"/>
  <c r="M20" i="4"/>
  <c r="L20" i="4" s="1"/>
  <c r="M14" i="4"/>
  <c r="L14" i="4"/>
  <c r="L13" i="4"/>
  <c r="M13" i="4" s="1"/>
  <c r="M12" i="4"/>
  <c r="L12" i="4" s="1"/>
  <c r="L10" i="4"/>
  <c r="M10" i="4"/>
  <c r="M8" i="4"/>
  <c r="L8" i="4" s="1"/>
  <c r="M5" i="4"/>
  <c r="L5" i="4"/>
  <c r="L19" i="4"/>
  <c r="L15" i="4"/>
  <c r="L9" i="4"/>
  <c r="K7" i="4"/>
  <c r="L4" i="4"/>
  <c r="J14" i="5"/>
  <c r="I14" i="7"/>
  <c r="J14" i="7"/>
  <c r="G14" i="7"/>
  <c r="H14" i="7"/>
  <c r="K14" i="7"/>
  <c r="K15" i="7" s="1"/>
  <c r="N29" i="6"/>
  <c r="N30" i="6" s="1"/>
  <c r="S29" i="6"/>
  <c r="S30" i="6" s="1"/>
  <c r="J29" i="6"/>
  <c r="K29" i="6"/>
  <c r="L29" i="6"/>
  <c r="M29" i="6"/>
  <c r="D29" i="6"/>
  <c r="H14" i="2"/>
  <c r="I14" i="2"/>
  <c r="H29" i="1"/>
  <c r="I29" i="1"/>
  <c r="I14" i="5"/>
  <c r="I29" i="4"/>
  <c r="H14" i="5"/>
  <c r="L29" i="1"/>
  <c r="K14" i="2"/>
  <c r="D29" i="4"/>
  <c r="G14" i="5"/>
  <c r="G17" i="4"/>
  <c r="G29" i="4" s="1"/>
  <c r="D14" i="2"/>
  <c r="F29" i="1"/>
  <c r="J14" i="2"/>
  <c r="G14" i="2"/>
  <c r="F14" i="2"/>
  <c r="K29" i="1"/>
  <c r="K30" i="1" s="1"/>
  <c r="J29" i="1"/>
  <c r="G29" i="1"/>
  <c r="E29" i="1"/>
  <c r="F25" i="4"/>
  <c r="G16" i="12" l="1"/>
  <c r="U31" i="11"/>
  <c r="E31" i="11"/>
  <c r="L31" i="11"/>
  <c r="M15" i="10"/>
  <c r="W31" i="11"/>
  <c r="M29" i="4"/>
  <c r="P15" i="5"/>
  <c r="AD30" i="9"/>
  <c r="AB15" i="10"/>
  <c r="AC15" i="10"/>
  <c r="AE30" i="9"/>
  <c r="Z15" i="10"/>
  <c r="Z30" i="9"/>
  <c r="I30" i="9"/>
  <c r="K15" i="10"/>
  <c r="V15" i="10"/>
  <c r="U30" i="9"/>
  <c r="R15" i="10"/>
  <c r="P30" i="9"/>
  <c r="X30" i="9"/>
  <c r="X15" i="10"/>
  <c r="T15" i="10"/>
  <c r="S30" i="9"/>
  <c r="N30" i="9"/>
  <c r="P15" i="10"/>
  <c r="W15" i="10"/>
  <c r="W30" i="9"/>
  <c r="Y30" i="9"/>
  <c r="Y15" i="10"/>
  <c r="T30" i="9"/>
  <c r="U15" i="10"/>
  <c r="Q15" i="10"/>
  <c r="O30" i="9"/>
  <c r="R30" i="9"/>
  <c r="S15" i="10"/>
  <c r="J15" i="10"/>
  <c r="E29" i="6"/>
  <c r="E30" i="6" s="1"/>
  <c r="H30" i="1"/>
  <c r="D30" i="1"/>
  <c r="D15" i="5" s="1"/>
  <c r="D30" i="4"/>
  <c r="D31" i="11"/>
  <c r="D16" i="12"/>
  <c r="M16" i="12"/>
  <c r="F16" i="12"/>
  <c r="H16" i="12"/>
  <c r="T31" i="11"/>
  <c r="K31" i="11"/>
  <c r="K16" i="12"/>
  <c r="F15" i="10"/>
  <c r="F30" i="9"/>
  <c r="I15" i="10"/>
  <c r="E30" i="9"/>
  <c r="H30" i="9"/>
  <c r="H15" i="10"/>
  <c r="G30" i="9"/>
  <c r="P31" i="11"/>
  <c r="J31" i="11"/>
  <c r="H31" i="11"/>
  <c r="G31" i="11"/>
  <c r="J16" i="12"/>
  <c r="T16" i="12"/>
  <c r="V16" i="12"/>
  <c r="L16" i="12"/>
  <c r="N31" i="11"/>
  <c r="AB31" i="11"/>
  <c r="R16" i="12"/>
  <c r="M31" i="11"/>
  <c r="E16" i="12"/>
  <c r="Y31" i="11"/>
  <c r="Q16" i="12"/>
  <c r="X31" i="11"/>
  <c r="P30" i="4"/>
  <c r="D30" i="9"/>
  <c r="I15" i="2"/>
  <c r="D30" i="6"/>
  <c r="K15" i="2"/>
  <c r="D15" i="7"/>
  <c r="H15" i="2"/>
  <c r="D15" i="10"/>
  <c r="L30" i="1"/>
  <c r="L29" i="4"/>
  <c r="E14" i="7"/>
  <c r="F30" i="6" s="1"/>
  <c r="F29" i="4"/>
  <c r="K14" i="5"/>
  <c r="L14" i="5"/>
  <c r="K29" i="4"/>
  <c r="F29" i="6"/>
  <c r="E15" i="7" s="1"/>
  <c r="H15" i="7"/>
  <c r="H29" i="6"/>
  <c r="H30" i="6" s="1"/>
  <c r="M30" i="6"/>
  <c r="L30" i="6"/>
  <c r="M14" i="5"/>
  <c r="M15" i="5" s="1"/>
  <c r="G15" i="5"/>
  <c r="J15" i="7"/>
  <c r="K30" i="6"/>
  <c r="I15" i="7"/>
  <c r="G15" i="7"/>
  <c r="J30" i="6"/>
  <c r="F14" i="5"/>
  <c r="H30" i="4"/>
  <c r="H15" i="5"/>
  <c r="I30" i="4"/>
  <c r="J29" i="4"/>
  <c r="J30" i="4" s="1"/>
  <c r="I15" i="5"/>
  <c r="I30" i="1"/>
  <c r="D15" i="2"/>
  <c r="G15" i="2"/>
  <c r="E14" i="5"/>
  <c r="G30" i="4"/>
  <c r="E30" i="1"/>
  <c r="F15" i="2"/>
  <c r="J15" i="2"/>
  <c r="J30" i="1"/>
  <c r="G30" i="1"/>
  <c r="E15" i="2"/>
  <c r="F30" i="1"/>
  <c r="E29" i="4"/>
  <c r="M30" i="4" l="1"/>
  <c r="L15" i="5"/>
  <c r="F15" i="7"/>
  <c r="F30" i="4"/>
  <c r="K15" i="5"/>
  <c r="K30" i="4"/>
  <c r="L30" i="4"/>
  <c r="F15" i="5"/>
  <c r="J15" i="5"/>
  <c r="E15" i="5"/>
  <c r="E30" i="4"/>
</calcChain>
</file>

<file path=xl/sharedStrings.xml><?xml version="1.0" encoding="utf-8"?>
<sst xmlns="http://schemas.openxmlformats.org/spreadsheetml/2006/main" count="664" uniqueCount="275">
  <si>
    <t>Vējtveris</t>
  </si>
  <si>
    <t>Vestibils</t>
  </si>
  <si>
    <t>WC</t>
  </si>
  <si>
    <t>Apkopējas telpa</t>
  </si>
  <si>
    <t>Zāle</t>
  </si>
  <si>
    <t>Administrācija</t>
  </si>
  <si>
    <t>Veļas telpa</t>
  </si>
  <si>
    <t>Medpunkts</t>
  </si>
  <si>
    <t>Gaitenis</t>
  </si>
  <si>
    <t>Katla telpa</t>
  </si>
  <si>
    <t>Virtuve</t>
  </si>
  <si>
    <t>Sanmezgls</t>
  </si>
  <si>
    <t>Grupas telpa</t>
  </si>
  <si>
    <t>Ģērbtuve</t>
  </si>
  <si>
    <t>Kāpņu telpa</t>
  </si>
  <si>
    <t>T1</t>
  </si>
  <si>
    <t>Ratiņu novietne</t>
  </si>
  <si>
    <t>Balkons</t>
  </si>
  <si>
    <t>T2</t>
  </si>
  <si>
    <t>KOPĀ 2. STĀVĀ:</t>
  </si>
  <si>
    <t>KOPĀ 1. UN 2. STĀVĀ:</t>
  </si>
  <si>
    <t>KOPĀ 1. STĀVĀ:</t>
  </si>
  <si>
    <r>
      <t>Sienu apdares materiāli, m</t>
    </r>
    <r>
      <rPr>
        <b/>
        <vertAlign val="superscript"/>
        <sz val="12"/>
        <color theme="1"/>
        <rFont val="Times New Roman"/>
        <family val="1"/>
        <charset val="186"/>
      </rPr>
      <t>2</t>
    </r>
  </si>
  <si>
    <r>
      <t>Grīdas ieseguma materiāli, m</t>
    </r>
    <r>
      <rPr>
        <b/>
        <vertAlign val="superscript"/>
        <sz val="12"/>
        <color theme="1"/>
        <rFont val="Times New Roman"/>
        <family val="1"/>
        <charset val="186"/>
      </rPr>
      <t>2</t>
    </r>
  </si>
  <si>
    <t>Telpa</t>
  </si>
  <si>
    <r>
      <t>Platība, m</t>
    </r>
    <r>
      <rPr>
        <vertAlign val="superscript"/>
        <sz val="12"/>
        <color theme="1"/>
        <rFont val="Times New Roman"/>
        <family val="1"/>
        <charset val="186"/>
      </rPr>
      <t>2</t>
    </r>
  </si>
  <si>
    <t>Nr.</t>
  </si>
  <si>
    <r>
      <rPr>
        <b/>
        <sz val="12"/>
        <color theme="1"/>
        <rFont val="Times New Roman"/>
        <family val="1"/>
        <charset val="186"/>
      </rPr>
      <t>Flīžu līme, flīzes</t>
    </r>
    <r>
      <rPr>
        <sz val="12"/>
        <color theme="1"/>
        <rFont val="Times New Roman"/>
        <family val="1"/>
        <charset val="186"/>
      </rPr>
      <t xml:space="preserve">
Butterfly red, 2823, 
285 x 85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</si>
  <si>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Flīžu līme, flīzes</t>
    </r>
    <r>
      <rPr>
        <sz val="12"/>
        <color theme="1"/>
        <rFont val="Times New Roman"/>
        <family val="1"/>
        <charset val="186"/>
      </rPr>
      <t xml:space="preserve">
Butterfly white, 2828, 
285 x 85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</si>
  <si>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Flīžu līme, flīzes</t>
    </r>
    <r>
      <rPr>
        <sz val="12"/>
        <color theme="1"/>
        <rFont val="Times New Roman"/>
        <family val="1"/>
        <charset val="186"/>
      </rPr>
      <t xml:space="preserve">
Temari white, 20058, 
298x298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</si>
  <si>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Flīžu līme, flīzes</t>
    </r>
    <r>
      <rPr>
        <sz val="12"/>
        <color theme="1"/>
        <rFont val="Times New Roman"/>
        <family val="1"/>
        <charset val="186"/>
      </rPr>
      <t xml:space="preserve">
Kaleidoskope white, 5009, 
(200 x 200 mm),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</si>
  <si>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Flīžu līme, flīzes</t>
    </r>
    <r>
      <rPr>
        <sz val="12"/>
        <color theme="1"/>
        <rFont val="Times New Roman"/>
        <family val="1"/>
        <charset val="186"/>
      </rPr>
      <t xml:space="preserve">
Kaleidoskope light green, 5110, 
(200 x 200 mm),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</si>
  <si>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Linolejs</t>
    </r>
    <r>
      <rPr>
        <sz val="12"/>
        <color theme="1"/>
        <rFont val="Times New Roman"/>
        <family val="1"/>
        <charset val="186"/>
      </rPr>
      <t xml:space="preserve">
Sarlon Topography white, 433910, (Forbo),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</si>
  <si>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>Linolejs</t>
    </r>
    <r>
      <rPr>
        <sz val="12"/>
        <color theme="1"/>
        <rFont val="Times New Roman"/>
        <family val="1"/>
        <charset val="186"/>
      </rPr>
      <t xml:space="preserve">
Marmoleum fresco, spring buds, 3885, (Forbo),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</si>
  <si>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Linolejs</t>
    </r>
    <r>
      <rPr>
        <sz val="12"/>
        <color theme="1"/>
        <rFont val="Times New Roman"/>
        <family val="1"/>
        <charset val="186"/>
      </rPr>
      <t xml:space="preserve">
Marmoleum vivace, green melody, 3413, (Forbo),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</si>
  <si>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Lamināta starpsienas</t>
    </r>
    <r>
      <rPr>
        <sz val="12"/>
        <color theme="1"/>
        <rFont val="Times New Roman"/>
        <family val="1"/>
        <charset val="186"/>
      </rPr>
      <t xml:space="preserve"> sanmezglos ( 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 )</t>
    </r>
  </si>
  <si>
    <r>
      <rPr>
        <b/>
        <sz val="12"/>
        <color theme="1"/>
        <rFont val="Times New Roman"/>
        <family val="1"/>
        <charset val="186"/>
      </rPr>
      <t>Izlīdzinošā kārta, flīžu līme, flīzes</t>
    </r>
    <r>
      <rPr>
        <sz val="12"/>
        <color theme="1"/>
        <rFont val="Times New Roman"/>
        <family val="1"/>
        <charset val="186"/>
      </rPr>
      <t xml:space="preserve">
Butterfly white, 2828, 
285 x 85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</si>
  <si>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Izlīdzinošā kārta, flīžu līme, flīzes</t>
    </r>
    <r>
      <rPr>
        <sz val="12"/>
        <color theme="1"/>
        <rFont val="Times New Roman"/>
        <family val="1"/>
        <charset val="186"/>
      </rPr>
      <t xml:space="preserve">
Butterfly red, 2823, 
285 x 85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</si>
  <si>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Izlīdzinošā kārta, flīžu līme, flīzes</t>
    </r>
    <r>
      <rPr>
        <sz val="12"/>
        <color theme="1"/>
        <rFont val="Times New Roman"/>
        <family val="1"/>
        <charset val="186"/>
      </rPr>
      <t xml:space="preserve">
Temari white, 20058, 
298x298 mm,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</si>
  <si>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Izlīdzinošā kārta, flīžu līme, flīzes</t>
    </r>
    <r>
      <rPr>
        <sz val="12"/>
        <color theme="1"/>
        <rFont val="Times New Roman"/>
        <family val="1"/>
        <charset val="186"/>
      </rPr>
      <t xml:space="preserve">
Kaleidoskope white, 5009, 
(200 x 200 mm), (Kerama Marazzi),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</si>
  <si>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Spogulis</t>
    </r>
    <r>
      <rPr>
        <sz val="12"/>
        <color theme="1"/>
        <rFont val="Times New Roman"/>
        <family val="1"/>
        <charset val="186"/>
      </rPr>
      <t>, 780x 1010 mm, gab</t>
    </r>
  </si>
  <si>
    <r>
      <rPr>
        <b/>
        <sz val="12"/>
        <color theme="1"/>
        <rFont val="Times New Roman"/>
        <family val="1"/>
        <charset val="186"/>
      </rPr>
      <t>Spogulis</t>
    </r>
    <r>
      <rPr>
        <sz val="12"/>
        <color theme="1"/>
        <rFont val="Times New Roman"/>
        <family val="1"/>
        <charset val="186"/>
      </rPr>
      <t>, 610 x 1725 mm, gab</t>
    </r>
  </si>
  <si>
    <r>
      <rPr>
        <b/>
        <sz val="12"/>
        <color theme="1"/>
        <rFont val="Times New Roman"/>
        <family val="1"/>
        <charset val="186"/>
      </rPr>
      <t>Spogulis</t>
    </r>
    <r>
      <rPr>
        <sz val="12"/>
        <color theme="1"/>
        <rFont val="Times New Roman"/>
        <family val="1"/>
        <charset val="186"/>
      </rPr>
      <t>, 610 x 1695 mm, gab</t>
    </r>
  </si>
  <si>
    <r>
      <rPr>
        <b/>
        <sz val="12"/>
        <color theme="1"/>
        <rFont val="Times New Roman"/>
        <family val="1"/>
        <charset val="186"/>
      </rPr>
      <t>Spogulis</t>
    </r>
    <r>
      <rPr>
        <sz val="12"/>
        <color theme="1"/>
        <rFont val="Times New Roman"/>
        <family val="1"/>
        <charset val="186"/>
      </rPr>
      <t>, 610 x 1750mm, gab</t>
    </r>
  </si>
  <si>
    <r>
      <rPr>
        <b/>
        <sz val="12"/>
        <color theme="1"/>
        <rFont val="Times New Roman"/>
        <family val="1"/>
        <charset val="186"/>
      </rPr>
      <t>Spogulis</t>
    </r>
    <r>
      <rPr>
        <sz val="12"/>
        <color theme="1"/>
        <rFont val="Times New Roman"/>
        <family val="1"/>
        <charset val="186"/>
      </rPr>
      <t>, 610 x 1750 mm, gab</t>
    </r>
  </si>
  <si>
    <r>
      <rPr>
        <b/>
        <sz val="12"/>
        <color theme="1"/>
        <rFont val="Times New Roman"/>
        <family val="1"/>
        <charset val="186"/>
      </rPr>
      <t xml:space="preserve">Izlīdzinošā kārta, špaktelēšana, mitrumizturīgs sienu krāsojums </t>
    </r>
    <r>
      <rPr>
        <sz val="12"/>
        <color theme="1"/>
        <rFont val="Times New Roman"/>
        <family val="1"/>
        <charset val="186"/>
      </rPr>
      <t>(mūra sienas), tonis- balts,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</si>
  <si>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 xml:space="preserve">Izlīdzinošā kārta, špaktelēšana, mitrumizturīgs sienu krāsojums </t>
    </r>
    <r>
      <rPr>
        <sz val="12"/>
        <color theme="1"/>
        <rFont val="Times New Roman"/>
        <family val="1"/>
        <charset val="186"/>
      </rPr>
      <t>(ģipškartona sienas), tonis- balts,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</si>
  <si>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 xml:space="preserve">Jaucējkrāns izlietnei </t>
    </r>
    <r>
      <rPr>
        <sz val="12"/>
        <color theme="1"/>
        <rFont val="Times New Roman"/>
        <family val="1"/>
        <charset val="186"/>
      </rPr>
      <t>(pieaugušo)
BauEdge (GROHE), Vācija</t>
    </r>
  </si>
  <si>
    <r>
      <rPr>
        <b/>
        <sz val="12"/>
        <color theme="1"/>
        <rFont val="Times New Roman"/>
        <family val="1"/>
        <charset val="186"/>
      </rPr>
      <t xml:space="preserve">Infrasarkanais jaucējkrāns izlietnei </t>
    </r>
    <r>
      <rPr>
        <sz val="12"/>
        <color theme="1"/>
        <rFont val="Times New Roman"/>
        <family val="1"/>
        <charset val="186"/>
      </rPr>
      <t>(bērnu)
Euroeco CE (GROHE), Vācija</t>
    </r>
  </si>
  <si>
    <r>
      <rPr>
        <b/>
        <sz val="12"/>
        <color theme="1"/>
        <rFont val="Times New Roman"/>
        <family val="1"/>
        <charset val="186"/>
      </rPr>
      <t>Izlietne</t>
    </r>
    <r>
      <rPr>
        <sz val="12"/>
        <color theme="1"/>
        <rFont val="Times New Roman"/>
        <family val="1"/>
        <charset val="186"/>
      </rPr>
      <t xml:space="preserve"> (pieaugušo)
D-Code, 45x34 cm, (Duravit), Vācija</t>
    </r>
  </si>
  <si>
    <r>
      <rPr>
        <b/>
        <sz val="12"/>
        <color theme="1"/>
        <rFont val="Times New Roman"/>
        <family val="1"/>
        <charset val="186"/>
      </rPr>
      <t xml:space="preserve">Izlietne </t>
    </r>
    <r>
      <rPr>
        <sz val="12"/>
        <color theme="1"/>
        <rFont val="Times New Roman"/>
        <family val="1"/>
        <charset val="186"/>
      </rPr>
      <t>(pieaugušo, mazā)
D-Code, 50x22 cm (Duravit), Vācija</t>
    </r>
  </si>
  <si>
    <r>
      <rPr>
        <b/>
        <sz val="12"/>
        <color theme="1"/>
        <rFont val="Times New Roman"/>
        <family val="1"/>
        <charset val="186"/>
      </rPr>
      <t>Piekaramais klozetpods</t>
    </r>
    <r>
      <rPr>
        <sz val="12"/>
        <color theme="1"/>
        <rFont val="Times New Roman"/>
        <family val="1"/>
        <charset val="186"/>
      </rPr>
      <t xml:space="preserve">
FLORAKIDS 820031 (Laufen), Šveice</t>
    </r>
  </si>
  <si>
    <r>
      <rPr>
        <b/>
        <sz val="12"/>
        <color theme="1"/>
        <rFont val="Times New Roman"/>
        <family val="1"/>
        <charset val="186"/>
      </rPr>
      <t xml:space="preserve">Dušas paliktnis </t>
    </r>
    <r>
      <rPr>
        <sz val="12"/>
        <color theme="1"/>
        <rFont val="Times New Roman"/>
        <family val="1"/>
        <charset val="186"/>
      </rPr>
      <t xml:space="preserve">
Viki LUX 800 (Roltechnic), Čehija</t>
    </r>
  </si>
  <si>
    <r>
      <rPr>
        <b/>
        <sz val="12"/>
        <color theme="1"/>
        <rFont val="Times New Roman"/>
        <family val="1"/>
        <charset val="186"/>
      </rPr>
      <t>WC skalojamās kastes noplūdes taustiņš</t>
    </r>
    <r>
      <rPr>
        <sz val="12"/>
        <color theme="1"/>
        <rFont val="Times New Roman"/>
        <family val="1"/>
        <charset val="186"/>
      </rPr>
      <t xml:space="preserve">
DELTA 21, 115.125.11.1 (GEBERIT), Šveice</t>
    </r>
  </si>
  <si>
    <r>
      <rPr>
        <b/>
        <sz val="12"/>
        <color theme="1"/>
        <rFont val="Times New Roman"/>
        <family val="1"/>
        <charset val="186"/>
      </rPr>
      <t>Iebūvējamais WC poda rāmis</t>
    </r>
    <r>
      <rPr>
        <sz val="12"/>
        <color theme="1"/>
        <rFont val="Times New Roman"/>
        <family val="1"/>
        <charset val="186"/>
      </rPr>
      <t xml:space="preserve">
Duofix 112 cm, 458.160.00.1 (GEBERIT), Šveice</t>
    </r>
  </si>
  <si>
    <r>
      <rPr>
        <b/>
        <sz val="12"/>
        <color theme="1"/>
        <rFont val="Times New Roman"/>
        <family val="1"/>
        <charset val="186"/>
      </rPr>
      <t xml:space="preserve">Izlietne </t>
    </r>
    <r>
      <rPr>
        <sz val="12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</si>
  <si>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2"/>
        <color theme="1"/>
        <rFont val="Times New Roman"/>
        <family val="1"/>
        <charset val="186"/>
      </rPr>
      <t xml:space="preserve">Virtuves izlietne </t>
    </r>
    <r>
      <rPr>
        <sz val="12"/>
        <color theme="1"/>
        <rFont val="Times New Roman"/>
        <family val="1"/>
        <charset val="186"/>
      </rPr>
      <t>ETN 610 i,  nerūsējošs tērauds matēts (FRANKE)</t>
    </r>
  </si>
  <si>
    <t>Virtuves tehnika</t>
  </si>
  <si>
    <r>
      <rPr>
        <b/>
        <sz val="12"/>
        <color theme="1"/>
        <rFont val="Times New Roman"/>
        <family val="1"/>
        <charset val="186"/>
      </rPr>
      <t xml:space="preserve">Dušas maisītājs </t>
    </r>
    <r>
      <rPr>
        <sz val="12"/>
        <color theme="1"/>
        <rFont val="Times New Roman"/>
        <family val="1"/>
        <charset val="186"/>
      </rPr>
      <t>BauEdge 23333, (GROHE), Vācija</t>
    </r>
  </si>
  <si>
    <r>
      <rPr>
        <b/>
        <sz val="12"/>
        <color theme="1"/>
        <rFont val="Times New Roman"/>
        <family val="1"/>
        <charset val="186"/>
      </rPr>
      <t xml:space="preserve">Dušas galva ar dušas stieni </t>
    </r>
    <r>
      <rPr>
        <sz val="12"/>
        <color theme="1"/>
        <rFont val="Times New Roman"/>
        <family val="1"/>
        <charset val="186"/>
      </rPr>
      <t>New tempesta 7926000, dušas stienis- 600 mm (GROHE), Vācija</t>
    </r>
  </si>
  <si>
    <t>Virtuves mēbeles</t>
  </si>
  <si>
    <r>
      <rPr>
        <b/>
        <sz val="12"/>
        <color theme="1"/>
        <rFont val="Times New Roman"/>
        <family val="1"/>
        <charset val="186"/>
      </rPr>
      <t>Jaucējkrāns saimniecības izlietnei</t>
    </r>
    <r>
      <rPr>
        <sz val="12"/>
        <color theme="1"/>
        <rFont val="Times New Roman"/>
        <family val="1"/>
        <charset val="186"/>
      </rPr>
      <t xml:space="preserve">
Panther 1082 (FARIS), Itālija</t>
    </r>
  </si>
  <si>
    <r>
      <rPr>
        <b/>
        <sz val="12"/>
        <color theme="1"/>
        <rFont val="Times New Roman"/>
        <family val="1"/>
        <charset val="186"/>
      </rPr>
      <t>Virtuves izlietnes jaucējkrāns</t>
    </r>
    <r>
      <rPr>
        <sz val="12"/>
        <color theme="1"/>
        <rFont val="Times New Roman"/>
        <family val="1"/>
        <charset val="186"/>
      </rPr>
      <t xml:space="preserve">
Eurosmart Cosmo 30193 (GROHE), Vācija</t>
    </r>
  </si>
  <si>
    <r>
      <rPr>
        <b/>
        <sz val="12"/>
        <color theme="1"/>
        <rFont val="Times New Roman"/>
        <family val="1"/>
        <charset val="186"/>
      </rPr>
      <t>Iebūvējamais WC poda rāmis (biduāram)</t>
    </r>
    <r>
      <rPr>
        <sz val="12"/>
        <color theme="1"/>
        <rFont val="Times New Roman"/>
        <family val="1"/>
        <charset val="186"/>
      </rPr>
      <t xml:space="preserve">
PRO WC SYSTEM 8.9364.7.000.000.1 (JIKA), Čehija</t>
    </r>
  </si>
  <si>
    <r>
      <rPr>
        <b/>
        <sz val="12"/>
        <color theme="1"/>
        <rFont val="Times New Roman"/>
        <family val="1"/>
        <charset val="186"/>
      </rPr>
      <t xml:space="preserve">Dvieļu žāvētājs karstajam ūdenim </t>
    </r>
    <r>
      <rPr>
        <sz val="12"/>
        <color theme="1"/>
        <rFont val="Times New Roman"/>
        <family val="1"/>
        <charset val="186"/>
      </rPr>
      <t>(ar pieslēgumu) Classic 500, (500 x 430 mm) (MARIO)</t>
    </r>
  </si>
  <si>
    <r>
      <rPr>
        <b/>
        <sz val="12"/>
        <color theme="1"/>
        <rFont val="Times New Roman"/>
        <family val="1"/>
        <charset val="186"/>
      </rPr>
      <t xml:space="preserve">Jaucējkrāns biduāram  </t>
    </r>
    <r>
      <rPr>
        <sz val="12"/>
        <color theme="1"/>
        <rFont val="Times New Roman"/>
        <family val="1"/>
        <charset val="186"/>
      </rPr>
      <t>Concetto 32667001 (GROHE), Vācija</t>
    </r>
  </si>
  <si>
    <r>
      <rPr>
        <b/>
        <sz val="12"/>
        <color theme="1"/>
        <rFont val="Times New Roman"/>
        <family val="1"/>
        <charset val="186"/>
      </rPr>
      <t>Dekoratīvs, berzes noturīgs krāsojums uz linoleja</t>
    </r>
    <r>
      <rPr>
        <sz val="12"/>
        <color theme="1"/>
        <rFont val="Times New Roman"/>
        <family val="1"/>
        <charset val="186"/>
      </rPr>
      <t xml:space="preserve">, Temadur  20 (Tikkurila) </t>
    </r>
    <r>
      <rPr>
        <sz val="12"/>
        <rFont val="Times New Roman"/>
        <family val="1"/>
        <charset val="186"/>
      </rPr>
      <t>tonis- S0580-Y30R,</t>
    </r>
    <r>
      <rPr>
        <sz val="12"/>
        <color theme="1"/>
        <rFont val="Times New Roman"/>
        <family val="1"/>
        <charset val="186"/>
      </rPr>
      <t xml:space="preserve">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</si>
  <si>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Dekoratīvs, berzes noturīgs krāsojums uz linoleja</t>
    </r>
    <r>
      <rPr>
        <sz val="12"/>
        <color theme="1"/>
        <rFont val="Times New Roman"/>
        <family val="1"/>
        <charset val="186"/>
      </rPr>
      <t xml:space="preserve">, Temadur  20 (Tikkurila) </t>
    </r>
    <r>
      <rPr>
        <sz val="12"/>
        <rFont val="Times New Roman"/>
        <family val="1"/>
        <charset val="186"/>
      </rPr>
      <t xml:space="preserve">tonis- S0585-Y40R, </t>
    </r>
    <r>
      <rPr>
        <sz val="12"/>
        <color theme="1"/>
        <rFont val="Times New Roman"/>
        <family val="1"/>
        <charset val="186"/>
      </rPr>
      <t>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</si>
  <si>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t>Grupu mēbeles</t>
  </si>
  <si>
    <t>Ģērbtuvju mēbeles</t>
  </si>
  <si>
    <t>Palīgt. mēbeles</t>
  </si>
  <si>
    <t>Zāles, kabinetu mēbeles</t>
  </si>
  <si>
    <r>
      <rPr>
        <b/>
        <sz val="12"/>
        <rFont val="Times New Roman"/>
        <family val="1"/>
        <charset val="186"/>
      </rPr>
      <t>Grīdlīste</t>
    </r>
    <r>
      <rPr>
        <sz val="12"/>
        <rFont val="Times New Roman"/>
        <family val="1"/>
        <charset val="186"/>
      </rPr>
      <t>, krāsots MDF, tonis- S0603-Y40R,  t.m</t>
    </r>
  </si>
  <si>
    <r>
      <rPr>
        <b/>
        <sz val="12"/>
        <color theme="1"/>
        <rFont val="Times New Roman"/>
        <family val="1"/>
        <charset val="186"/>
      </rPr>
      <t>Grīdlīste</t>
    </r>
    <r>
      <rPr>
        <sz val="12"/>
        <color theme="1"/>
        <rFont val="Times New Roman"/>
        <family val="1"/>
        <charset val="186"/>
      </rPr>
      <t>, krāsots MDF, tonis-</t>
    </r>
    <r>
      <rPr>
        <sz val="12"/>
        <rFont val="Times New Roman"/>
        <family val="1"/>
        <charset val="186"/>
      </rPr>
      <t xml:space="preserve"> S0603-Y40R</t>
    </r>
    <r>
      <rPr>
        <sz val="12"/>
        <color theme="1"/>
        <rFont val="Times New Roman"/>
        <family val="1"/>
        <charset val="186"/>
      </rPr>
      <t>,  t.m</t>
    </r>
  </si>
  <si>
    <r>
      <rPr>
        <b/>
        <sz val="12"/>
        <color theme="1"/>
        <rFont val="Times New Roman"/>
        <family val="1"/>
        <charset val="186"/>
      </rPr>
      <t>Linolejs</t>
    </r>
    <r>
      <rPr>
        <sz val="12"/>
        <color theme="1"/>
        <rFont val="Times New Roman"/>
        <family val="1"/>
        <charset val="186"/>
      </rPr>
      <t xml:space="preserve">
Marmoleum vivace, green melody, 3413, (Forbo),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</si>
  <si>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 xml:space="preserve">Izlīdzinošā kārta, špaktelēšana, sienu krāsojums </t>
    </r>
    <r>
      <rPr>
        <sz val="12"/>
        <color theme="1"/>
        <rFont val="Times New Roman"/>
        <family val="1"/>
        <charset val="186"/>
      </rPr>
      <t>(mūra sienas),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tonis- S1005-Y30R</t>
    </r>
    <r>
      <rPr>
        <sz val="12"/>
        <color theme="1"/>
        <rFont val="Times New Roman"/>
        <family val="1"/>
        <charset val="186"/>
      </rPr>
      <t>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</si>
  <si>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 xml:space="preserve">Izlīdzinošā kārta, špaktelēšana, sienu krāsojums </t>
    </r>
    <r>
      <rPr>
        <sz val="12"/>
        <color theme="1"/>
        <rFont val="Times New Roman"/>
        <family val="1"/>
        <charset val="186"/>
      </rPr>
      <t>(ģipškartona sienas),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tonis- S1005-Y30R</t>
    </r>
    <r>
      <rPr>
        <sz val="12"/>
        <color theme="1"/>
        <rFont val="Times New Roman"/>
        <family val="1"/>
        <charset val="186"/>
      </rPr>
      <t>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</si>
  <si>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(mūra sienas), tonis- S1005-Y30R,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</si>
  <si>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(ģipškartona sienas), tonis- S1005-Y30R,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</si>
  <si>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>Lamināta durvis</t>
    </r>
    <r>
      <rPr>
        <sz val="12"/>
        <rFont val="Times New Roman"/>
        <family val="1"/>
        <charset val="186"/>
      </rPr>
      <t xml:space="preserve"> sanmezglos 600 mm x 1100 mm (skaits)</t>
    </r>
  </si>
  <si>
    <t>Santehnika</t>
  </si>
  <si>
    <t>Objekts: Ģimenes mājas un viesu nama rekonstrukcija par pirmsskolas izglītības iestādi</t>
  </si>
  <si>
    <t>Pērses iela 16A, Mārupe, Mārupes novads</t>
  </si>
  <si>
    <r>
      <rPr>
        <b/>
        <sz val="12"/>
        <color theme="1"/>
        <rFont val="Times New Roman"/>
        <family val="1"/>
        <charset val="186"/>
      </rPr>
      <t xml:space="preserve">Piekarams biduārs </t>
    </r>
    <r>
      <rPr>
        <sz val="12"/>
        <color theme="1"/>
        <rFont val="Times New Roman"/>
        <family val="1"/>
        <charset val="186"/>
      </rPr>
      <t>(saimniecības izlietne-pods) Mira 851049, (JIKA), Čehija</t>
    </r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</si>
  <si>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 Taurus color, 07 S Dark Grey, 600 x 600 mm, (RAKO),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</si>
  <si>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r>
      <rPr>
        <b/>
        <sz val="12"/>
        <color theme="1"/>
        <rFont val="Times New Roman"/>
        <family val="1"/>
        <charset val="186"/>
      </rPr>
      <t xml:space="preserve">Kājslauķis, </t>
    </r>
    <r>
      <rPr>
        <sz val="12"/>
        <color theme="1"/>
        <rFont val="Times New Roman"/>
        <family val="1"/>
        <charset val="186"/>
      </rPr>
      <t>coral welcome, matrix, 3208 (Forbo)</t>
    </r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</si>
  <si>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  Taurus color, 07 S Dark Grey, 600 x 600 mm, (RAKO),m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</si>
  <si>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t>Sanmezglu mēbeles</t>
  </si>
  <si>
    <t>proj.vad.           Andris Vītols</t>
  </si>
  <si>
    <t>arhitekts            Ieva Spriņģe</t>
  </si>
  <si>
    <t>int. dizainere    Rita Soliženko</t>
  </si>
  <si>
    <r>
      <rPr>
        <b/>
        <sz val="12"/>
        <color theme="1"/>
        <rFont val="Times New Roman"/>
        <family val="1"/>
        <charset val="186"/>
      </rPr>
      <t>Pasutītājs</t>
    </r>
    <r>
      <rPr>
        <sz val="12"/>
        <color theme="1"/>
        <rFont val="Times New Roman"/>
        <family val="1"/>
        <charset val="186"/>
      </rPr>
      <t>: Mārupes novada Dome</t>
    </r>
  </si>
  <si>
    <r>
      <rPr>
        <b/>
        <sz val="12"/>
        <color theme="1"/>
        <rFont val="Times New Roman"/>
        <family val="1"/>
        <charset val="186"/>
      </rPr>
      <t>Projektētājs</t>
    </r>
    <r>
      <rPr>
        <sz val="12"/>
        <color theme="1"/>
        <rFont val="Times New Roman"/>
        <family val="1"/>
        <charset val="186"/>
      </rPr>
      <t>: SIA" AR.4"</t>
    </r>
  </si>
  <si>
    <t xml:space="preserve">Objekts: Ģimenes mājas un viesu nama rekonstrukcija </t>
  </si>
  <si>
    <t>par pirmsskolas izglītības iestādi</t>
  </si>
  <si>
    <r>
      <t>Platība,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</si>
  <si>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>M-1 Plaukts dvieļiem</t>
    </r>
    <r>
      <rPr>
        <sz val="12"/>
        <rFont val="Times New Roman"/>
        <family val="1"/>
        <charset val="186"/>
      </rPr>
      <t>, 368 x 390 (a x h), gab</t>
    </r>
  </si>
  <si>
    <r>
      <rPr>
        <b/>
        <sz val="12"/>
        <rFont val="Times New Roman"/>
        <family val="1"/>
        <charset val="186"/>
      </rPr>
      <t>M-2 Plaukts dvieļiem</t>
    </r>
    <r>
      <rPr>
        <sz val="12"/>
        <rFont val="Times New Roman"/>
        <family val="1"/>
        <charset val="186"/>
      </rPr>
      <t>, 608 x 390 (a x h), gab</t>
    </r>
  </si>
  <si>
    <r>
      <rPr>
        <b/>
        <sz val="12"/>
        <rFont val="Times New Roman"/>
        <family val="1"/>
        <charset val="186"/>
      </rPr>
      <t>M-3 Plaukts dvieļiem</t>
    </r>
    <r>
      <rPr>
        <sz val="12"/>
        <rFont val="Times New Roman"/>
        <family val="1"/>
        <charset val="186"/>
      </rPr>
      <t>, 728 x 390 (a x h), gab</t>
    </r>
  </si>
  <si>
    <r>
      <rPr>
        <b/>
        <sz val="12"/>
        <rFont val="Times New Roman"/>
        <family val="1"/>
        <charset val="186"/>
      </rPr>
      <t>M-4 Plaukts dvieļiem</t>
    </r>
    <r>
      <rPr>
        <sz val="12"/>
        <rFont val="Times New Roman"/>
        <family val="1"/>
        <charset val="186"/>
      </rPr>
      <t>, 1088 x 390 (a x h), gab</t>
    </r>
  </si>
  <si>
    <r>
      <rPr>
        <b/>
        <sz val="12"/>
        <rFont val="Times New Roman"/>
        <family val="1"/>
        <charset val="186"/>
      </rPr>
      <t>M-5 Plaukts dvieļiem</t>
    </r>
    <r>
      <rPr>
        <sz val="12"/>
        <rFont val="Times New Roman"/>
        <family val="1"/>
        <charset val="186"/>
      </rPr>
      <t>, 1328 x 390 (a x h), gab</t>
    </r>
  </si>
  <si>
    <r>
      <rPr>
        <b/>
        <sz val="12"/>
        <rFont val="Times New Roman"/>
        <family val="1"/>
        <charset val="186"/>
      </rPr>
      <t>M-6 Plaukts dvieļiem,</t>
    </r>
    <r>
      <rPr>
        <sz val="12"/>
        <rFont val="Times New Roman"/>
        <family val="1"/>
        <charset val="186"/>
      </rPr>
      <t xml:space="preserve"> 1928 x 390 (a x h), gab</t>
    </r>
  </si>
  <si>
    <r>
      <rPr>
        <b/>
        <sz val="12"/>
        <rFont val="Times New Roman"/>
        <family val="1"/>
        <charset val="186"/>
      </rPr>
      <t>M-7 Plaukts podiņiem</t>
    </r>
    <r>
      <rPr>
        <sz val="12"/>
        <rFont val="Times New Roman"/>
        <family val="1"/>
        <charset val="186"/>
      </rPr>
      <t>, 1572 x 1000 mm (a x h), gab</t>
    </r>
  </si>
  <si>
    <r>
      <rPr>
        <b/>
        <sz val="12"/>
        <rFont val="Times New Roman"/>
        <family val="1"/>
        <charset val="186"/>
      </rPr>
      <t>M-8 Plaukts podiņiem</t>
    </r>
    <r>
      <rPr>
        <sz val="12"/>
        <rFont val="Times New Roman"/>
        <family val="1"/>
        <charset val="186"/>
      </rPr>
      <t>, 1263 x 1310
mm (a x h), gab</t>
    </r>
  </si>
  <si>
    <r>
      <rPr>
        <b/>
        <sz val="12"/>
        <rFont val="Times New Roman"/>
        <family val="1"/>
        <charset val="186"/>
      </rPr>
      <t>M-11 Virtuves mēbele</t>
    </r>
    <r>
      <rPr>
        <sz val="12"/>
        <rFont val="Times New Roman"/>
        <family val="1"/>
        <charset val="186"/>
      </rPr>
      <t>, l=1800 mm, h=3190, gab.</t>
    </r>
  </si>
  <si>
    <r>
      <rPr>
        <b/>
        <sz val="12"/>
        <rFont val="Times New Roman"/>
        <family val="1"/>
        <charset val="186"/>
      </rPr>
      <t>M-12 Virtuves mēbele</t>
    </r>
    <r>
      <rPr>
        <sz val="12"/>
        <rFont val="Times New Roman"/>
        <family val="1"/>
        <charset val="186"/>
      </rPr>
      <t>, l=1800 mm, h=2400 mm, gab</t>
    </r>
  </si>
  <si>
    <r>
      <rPr>
        <b/>
        <sz val="12"/>
        <rFont val="Times New Roman"/>
        <family val="1"/>
        <charset val="186"/>
      </rPr>
      <t>M-13 Virtuves mēbele</t>
    </r>
    <r>
      <rPr>
        <sz val="12"/>
        <rFont val="Times New Roman"/>
        <family val="1"/>
        <charset val="186"/>
      </rPr>
      <t>, l=1800 mm, h=2950 mm, gab.</t>
    </r>
  </si>
  <si>
    <r>
      <rPr>
        <b/>
        <sz val="12"/>
        <rFont val="Times New Roman"/>
        <family val="1"/>
        <charset val="186"/>
      </rPr>
      <t>M-15 Lego galds</t>
    </r>
    <r>
      <rPr>
        <sz val="12"/>
        <rFont val="Times New Roman"/>
        <family val="1"/>
        <charset val="186"/>
      </rPr>
      <t>, d=1000 mm, gab.</t>
    </r>
  </si>
  <si>
    <r>
      <rPr>
        <b/>
        <sz val="12"/>
        <rFont val="Times New Roman"/>
        <family val="1"/>
        <charset val="186"/>
      </rPr>
      <t>M-16 Bērnu galds</t>
    </r>
    <r>
      <rPr>
        <sz val="12"/>
        <rFont val="Times New Roman"/>
        <family val="1"/>
        <charset val="186"/>
      </rPr>
      <t>, d=900 mm, gab.</t>
    </r>
  </si>
  <si>
    <r>
      <rPr>
        <b/>
        <sz val="12"/>
        <rFont val="Times New Roman"/>
        <family val="1"/>
        <charset val="186"/>
      </rPr>
      <t>M-17 Darbinieka galds</t>
    </r>
    <r>
      <rPr>
        <sz val="12"/>
        <rFont val="Times New Roman"/>
        <family val="1"/>
        <charset val="186"/>
      </rPr>
      <t>, 1300x700 mm, h=740 mm, gab.</t>
    </r>
  </si>
  <si>
    <r>
      <rPr>
        <b/>
        <sz val="12"/>
        <rFont val="Times New Roman"/>
        <family val="1"/>
        <charset val="186"/>
      </rPr>
      <t>M-18 Atvilktņu bloks</t>
    </r>
    <r>
      <rPr>
        <sz val="12"/>
        <rFont val="Times New Roman"/>
        <family val="1"/>
        <charset val="186"/>
      </rPr>
      <t>, 400x500 mm, h=456 mm, gab.</t>
    </r>
  </si>
  <si>
    <r>
      <rPr>
        <b/>
        <sz val="12"/>
        <rFont val="Times New Roman"/>
        <family val="1"/>
        <charset val="186"/>
      </rPr>
      <t>M-19 Plaukts spēlēm</t>
    </r>
    <r>
      <rPr>
        <sz val="12"/>
        <rFont val="Times New Roman"/>
        <family val="1"/>
        <charset val="186"/>
      </rPr>
      <t>, 800x300 mm, h=400 mm, gab.</t>
    </r>
  </si>
  <si>
    <r>
      <rPr>
        <b/>
        <sz val="12"/>
        <rFont val="Times New Roman"/>
        <family val="1"/>
        <charset val="186"/>
      </rPr>
      <t>M-20 Plaukts kastītēm</t>
    </r>
    <r>
      <rPr>
        <sz val="12"/>
        <rFont val="Times New Roman"/>
        <family val="1"/>
        <charset val="186"/>
      </rPr>
      <t>, 800x300 mm, h=400 mm, gab.</t>
    </r>
  </si>
  <si>
    <r>
      <rPr>
        <b/>
        <sz val="12"/>
        <rFont val="Times New Roman"/>
        <family val="1"/>
        <charset val="186"/>
      </rPr>
      <t xml:space="preserve">M-21 Moduļu sistēma </t>
    </r>
    <r>
      <rPr>
        <sz val="12"/>
        <rFont val="Times New Roman"/>
        <family val="1"/>
        <charset val="186"/>
      </rPr>
      <t>800 x 400 mm,  =800mm, gab.</t>
    </r>
  </si>
  <si>
    <r>
      <rPr>
        <b/>
        <sz val="12"/>
        <rFont val="Times New Roman"/>
        <family val="1"/>
        <charset val="186"/>
      </rPr>
      <t xml:space="preserve">M-22 Bērnu gultiņa </t>
    </r>
    <r>
      <rPr>
        <sz val="12"/>
        <rFont val="Times New Roman"/>
        <family val="1"/>
        <charset val="186"/>
      </rPr>
      <t>1300 x 560 mm, (Weplay) gab.</t>
    </r>
  </si>
  <si>
    <r>
      <rPr>
        <b/>
        <sz val="12"/>
        <rFont val="Times New Roman"/>
        <family val="1"/>
        <charset val="186"/>
      </rPr>
      <t xml:space="preserve">M-23 Darbinieka krēsls MICRO SA </t>
    </r>
    <r>
      <rPr>
        <sz val="12"/>
        <rFont val="Times New Roman"/>
        <family val="1"/>
        <charset val="186"/>
      </rPr>
      <t>620 x 620 mm, (RKF)gab.</t>
    </r>
  </si>
  <si>
    <r>
      <rPr>
        <b/>
        <sz val="12"/>
        <rFont val="Times New Roman"/>
        <family val="1"/>
        <charset val="186"/>
      </rPr>
      <t xml:space="preserve">M-24 Bērnu krēsliņš  LUCY </t>
    </r>
    <r>
      <rPr>
        <sz val="12"/>
        <rFont val="Times New Roman"/>
        <family val="1"/>
        <charset val="186"/>
      </rPr>
      <t>360 x 320 mm, (Bolderāja serviss),gab.</t>
    </r>
  </si>
  <si>
    <r>
      <rPr>
        <b/>
        <sz val="12"/>
        <rFont val="Times New Roman"/>
        <family val="1"/>
        <charset val="186"/>
      </rPr>
      <t xml:space="preserve">M-25 Ģērbtuvju skapītis </t>
    </r>
    <r>
      <rPr>
        <sz val="12"/>
        <rFont val="Times New Roman"/>
        <family val="1"/>
        <charset val="186"/>
      </rPr>
      <t>1200 x 570 mm, h=1520mm, gab.</t>
    </r>
  </si>
  <si>
    <r>
      <rPr>
        <b/>
        <sz val="12"/>
        <rFont val="Times New Roman"/>
        <family val="1"/>
        <charset val="186"/>
      </rPr>
      <t xml:space="preserve">M-29 Žāvēšanas skapis </t>
    </r>
    <r>
      <rPr>
        <sz val="12"/>
        <rFont val="Times New Roman"/>
        <family val="1"/>
        <charset val="186"/>
      </rPr>
      <t>3400 x 650 mm, h=2200 mm, gab.</t>
    </r>
  </si>
  <si>
    <r>
      <rPr>
        <b/>
        <sz val="12"/>
        <rFont val="Times New Roman"/>
        <family val="1"/>
        <charset val="186"/>
      </rPr>
      <t xml:space="preserve">M-30 Apģērbu skapis </t>
    </r>
    <r>
      <rPr>
        <sz val="12"/>
        <rFont val="Times New Roman"/>
        <family val="1"/>
        <charset val="186"/>
      </rPr>
      <t>600 x 600 mm, h=2200 mm, gab.</t>
    </r>
  </si>
  <si>
    <r>
      <rPr>
        <b/>
        <sz val="12"/>
        <rFont val="Times New Roman"/>
        <family val="1"/>
        <charset val="186"/>
      </rPr>
      <t xml:space="preserve">M-31 Skapis apkopējai </t>
    </r>
    <r>
      <rPr>
        <sz val="12"/>
        <rFont val="Times New Roman"/>
        <family val="1"/>
        <charset val="186"/>
      </rPr>
      <t>600 x 600 mm, h=2200 mm, gab.</t>
    </r>
  </si>
  <si>
    <r>
      <rPr>
        <b/>
        <sz val="12"/>
        <rFont val="Times New Roman"/>
        <family val="1"/>
        <charset val="186"/>
      </rPr>
      <t>Pasutītājs</t>
    </r>
    <r>
      <rPr>
        <sz val="12"/>
        <rFont val="Times New Roman"/>
        <family val="1"/>
        <charset val="186"/>
      </rPr>
      <t>: Mārupes novada Dome</t>
    </r>
  </si>
  <si>
    <r>
      <rPr>
        <b/>
        <sz val="12"/>
        <rFont val="Times New Roman"/>
        <family val="1"/>
        <charset val="186"/>
      </rPr>
      <t>Projektētājs</t>
    </r>
    <r>
      <rPr>
        <sz val="12"/>
        <rFont val="Times New Roman"/>
        <family val="1"/>
        <charset val="186"/>
      </rPr>
      <t>: SIA" AR.4"</t>
    </r>
  </si>
  <si>
    <r>
      <rPr>
        <b/>
        <sz val="11"/>
        <color theme="1"/>
        <rFont val="Times New Roman"/>
        <family val="1"/>
        <charset val="186"/>
      </rPr>
      <t>Pasutītājs</t>
    </r>
    <r>
      <rPr>
        <sz val="11"/>
        <color theme="1"/>
        <rFont val="Times New Roman"/>
        <family val="1"/>
        <charset val="186"/>
      </rPr>
      <t>: Mārupes novada Dome</t>
    </r>
  </si>
  <si>
    <r>
      <rPr>
        <b/>
        <sz val="11"/>
        <color theme="1"/>
        <rFont val="Times New Roman"/>
        <family val="1"/>
        <charset val="186"/>
      </rPr>
      <t>Projektētājs</t>
    </r>
    <r>
      <rPr>
        <sz val="11"/>
        <color theme="1"/>
        <rFont val="Times New Roman"/>
        <family val="1"/>
        <charset val="186"/>
      </rPr>
      <t>: SIA" AR.4"</t>
    </r>
  </si>
  <si>
    <r>
      <rPr>
        <b/>
        <sz val="12"/>
        <rFont val="Times New Roman"/>
        <family val="1"/>
        <charset val="186"/>
      </rPr>
      <t>M-2 Plaukts dvieļiem</t>
    </r>
    <r>
      <rPr>
        <sz val="12"/>
        <rFont val="Times New Roman"/>
        <family val="1"/>
        <charset val="186"/>
      </rPr>
      <t>, 604 x 390 (a x h), gab</t>
    </r>
  </si>
  <si>
    <r>
      <rPr>
        <b/>
        <sz val="12"/>
        <rFont val="Times New Roman"/>
        <family val="1"/>
        <charset val="186"/>
      </rPr>
      <t>M-4 Plaukts dvieļiem</t>
    </r>
    <r>
      <rPr>
        <sz val="12"/>
        <rFont val="Times New Roman"/>
        <family val="1"/>
        <charset val="186"/>
      </rPr>
      <t>, 1080 x 390 (a x h), gab</t>
    </r>
  </si>
  <si>
    <r>
      <rPr>
        <b/>
        <sz val="12"/>
        <rFont val="Times New Roman"/>
        <family val="1"/>
        <charset val="186"/>
      </rPr>
      <t>M-5 Plaukts dvieļiem</t>
    </r>
    <r>
      <rPr>
        <sz val="12"/>
        <rFont val="Times New Roman"/>
        <family val="1"/>
        <charset val="186"/>
      </rPr>
      <t xml:space="preserve"> , 1318 x 390 (a x h), gab</t>
    </r>
  </si>
  <si>
    <r>
      <rPr>
        <b/>
        <sz val="12"/>
        <rFont val="Times New Roman"/>
        <family val="1"/>
        <charset val="186"/>
      </rPr>
      <t>M-6 Plaukts dvieļiem</t>
    </r>
    <r>
      <rPr>
        <sz val="12"/>
        <rFont val="Times New Roman"/>
        <family val="1"/>
        <charset val="186"/>
      </rPr>
      <t>, 1913 x 390 (a x h), gab</t>
    </r>
  </si>
  <si>
    <r>
      <rPr>
        <b/>
        <sz val="12"/>
        <rFont val="Times New Roman"/>
        <family val="1"/>
        <charset val="186"/>
      </rPr>
      <t>M-9 Virtuves mēbele</t>
    </r>
    <r>
      <rPr>
        <sz val="12"/>
        <rFont val="Times New Roman"/>
        <family val="1"/>
        <charset val="186"/>
      </rPr>
      <t>, l=1800 mm, h=2990 mm, gab</t>
    </r>
  </si>
  <si>
    <r>
      <rPr>
        <b/>
        <sz val="12"/>
        <rFont val="Times New Roman"/>
        <family val="1"/>
        <charset val="186"/>
      </rPr>
      <t>M-10 Virtuves mēbele</t>
    </r>
    <r>
      <rPr>
        <sz val="12"/>
        <rFont val="Times New Roman"/>
        <family val="1"/>
        <charset val="186"/>
      </rPr>
      <t>, l=1700 mm, h=3190 mm, gab.</t>
    </r>
  </si>
  <si>
    <r>
      <rPr>
        <b/>
        <sz val="12"/>
        <rFont val="Times New Roman"/>
        <family val="1"/>
        <charset val="186"/>
      </rPr>
      <t>M-14 Virtuves mēbele</t>
    </r>
    <r>
      <rPr>
        <sz val="12"/>
        <rFont val="Times New Roman"/>
        <family val="1"/>
        <charset val="186"/>
      </rPr>
      <t>, l=7700 mm, h=2200 mm, gab.</t>
    </r>
  </si>
  <si>
    <r>
      <rPr>
        <b/>
        <sz val="12"/>
        <rFont val="Times New Roman"/>
        <family val="1"/>
        <charset val="186"/>
      </rPr>
      <t>M-17* Darbinieka galds</t>
    </r>
    <r>
      <rPr>
        <sz val="12"/>
        <rFont val="Times New Roman"/>
        <family val="1"/>
        <charset val="186"/>
      </rPr>
      <t>, 1300x700 mm, h=740 mm, gab.</t>
    </r>
  </si>
  <si>
    <r>
      <rPr>
        <b/>
        <sz val="12"/>
        <rFont val="Times New Roman"/>
        <family val="1"/>
        <charset val="186"/>
      </rPr>
      <t xml:space="preserve">M-21 Moduļu sistēma </t>
    </r>
    <r>
      <rPr>
        <sz val="12"/>
        <rFont val="Times New Roman"/>
        <family val="1"/>
        <charset val="186"/>
      </rPr>
      <t>800 x 400 mm, h=2450 mm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  <charset val="186"/>
      </rPr>
      <t>, gab.</t>
    </r>
  </si>
  <si>
    <r>
      <rPr>
        <b/>
        <sz val="12"/>
        <rFont val="Times New Roman"/>
        <family val="1"/>
        <charset val="186"/>
      </rPr>
      <t xml:space="preserve">M-21* Moduļu sistēma </t>
    </r>
    <r>
      <rPr>
        <sz val="12"/>
        <rFont val="Times New Roman"/>
        <family val="1"/>
        <charset val="186"/>
      </rPr>
      <t>800 x 400 mm, h=2450 mm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  <charset val="186"/>
      </rPr>
      <t>, gab.</t>
    </r>
  </si>
  <si>
    <r>
      <rPr>
        <b/>
        <sz val="12"/>
        <rFont val="Times New Roman"/>
        <family val="1"/>
        <charset val="186"/>
      </rPr>
      <t xml:space="preserve">M-22 Bērnu gultiņa </t>
    </r>
    <r>
      <rPr>
        <sz val="12"/>
        <rFont val="Times New Roman"/>
        <family val="1"/>
        <charset val="186"/>
      </rPr>
      <t>1300 x 560 x 140 mm, (Weplay), Taivāna, gab.</t>
    </r>
  </si>
  <si>
    <r>
      <rPr>
        <b/>
        <sz val="12"/>
        <rFont val="Times New Roman"/>
        <family val="1"/>
        <charset val="186"/>
      </rPr>
      <t xml:space="preserve">M-25 Ģērbtuvju skapītis </t>
    </r>
    <r>
      <rPr>
        <sz val="12"/>
        <rFont val="Times New Roman"/>
        <family val="1"/>
        <charset val="186"/>
      </rPr>
      <t>1200 x 570 mm, h=1520mm
, gab.</t>
    </r>
  </si>
  <si>
    <r>
      <rPr>
        <b/>
        <sz val="12"/>
        <rFont val="Times New Roman"/>
        <family val="1"/>
        <charset val="186"/>
      </rPr>
      <t xml:space="preserve">M-26 Žāvēšanas skapis </t>
    </r>
    <r>
      <rPr>
        <sz val="12"/>
        <rFont val="Times New Roman"/>
        <family val="1"/>
        <charset val="186"/>
      </rPr>
      <t>1550 x 650 mm, h=2200 mm
, gab.</t>
    </r>
  </si>
  <si>
    <r>
      <rPr>
        <b/>
        <sz val="12"/>
        <rFont val="Times New Roman"/>
        <family val="1"/>
        <charset val="186"/>
      </rPr>
      <t xml:space="preserve">M-27 Žāvēšanas skapis </t>
    </r>
    <r>
      <rPr>
        <sz val="12"/>
        <rFont val="Times New Roman"/>
        <family val="1"/>
        <charset val="186"/>
      </rPr>
      <t>1700 x 860 mm, h=2200 mm
, gab.</t>
    </r>
  </si>
  <si>
    <r>
      <rPr>
        <b/>
        <sz val="12"/>
        <rFont val="Times New Roman"/>
        <family val="1"/>
        <charset val="186"/>
      </rPr>
      <t xml:space="preserve">M-28 Žāvēšanas skapis </t>
    </r>
    <r>
      <rPr>
        <sz val="12"/>
        <rFont val="Times New Roman"/>
        <family val="1"/>
        <charset val="186"/>
      </rPr>
      <t>1700 x 700 mm, h=2200 mm
, gab.</t>
    </r>
  </si>
  <si>
    <r>
      <rPr>
        <b/>
        <sz val="12"/>
        <rFont val="Times New Roman"/>
        <family val="1"/>
        <charset val="186"/>
      </rPr>
      <t xml:space="preserve">M-30 Apģērbu skapis </t>
    </r>
    <r>
      <rPr>
        <sz val="12"/>
        <rFont val="Times New Roman"/>
        <family val="1"/>
        <charset val="186"/>
      </rPr>
      <t>600 x 600 mm, h=2200 mm
, gab.</t>
    </r>
  </si>
  <si>
    <r>
      <rPr>
        <b/>
        <sz val="12"/>
        <rFont val="Times New Roman"/>
        <family val="1"/>
        <charset val="186"/>
      </rPr>
      <t xml:space="preserve">M-31 Skapis apkopējai </t>
    </r>
    <r>
      <rPr>
        <sz val="12"/>
        <rFont val="Times New Roman"/>
        <family val="1"/>
        <charset val="186"/>
      </rPr>
      <t>600 x 600 mm, h=2200 mm
, gab.</t>
    </r>
  </si>
  <si>
    <r>
      <rPr>
        <b/>
        <sz val="12"/>
        <rFont val="Times New Roman"/>
        <family val="1"/>
        <charset val="186"/>
      </rPr>
      <t xml:space="preserve">M-32 Apmeklētāju krēsls WEB 950, </t>
    </r>
    <r>
      <rPr>
        <sz val="12"/>
        <rFont val="Times New Roman"/>
        <family val="1"/>
        <charset val="186"/>
      </rPr>
      <t>545 x 510 mm,  (OMP),gab.</t>
    </r>
  </si>
  <si>
    <r>
      <rPr>
        <b/>
        <sz val="12"/>
        <rFont val="Times New Roman"/>
        <family val="1"/>
        <charset val="186"/>
      </rPr>
      <t>M-33 Pārvadājamie rati krēsliem</t>
    </r>
    <r>
      <rPr>
        <sz val="12"/>
        <rFont val="Times New Roman"/>
        <family val="1"/>
        <charset val="186"/>
      </rPr>
      <t xml:space="preserve"> WEB950, (OMP),
gab.</t>
    </r>
  </si>
  <si>
    <r>
      <rPr>
        <b/>
        <sz val="12"/>
        <rFont val="Times New Roman"/>
        <family val="1"/>
        <charset val="186"/>
      </rPr>
      <t>M-34 Medicīniskā kušeteOVMS-1,</t>
    </r>
    <r>
      <rPr>
        <sz val="12"/>
        <rFont val="Times New Roman"/>
        <family val="1"/>
        <charset val="186"/>
      </rPr>
      <t xml:space="preserve"> 1900 x 650 mm (Medilink), gab.</t>
    </r>
  </si>
  <si>
    <r>
      <rPr>
        <b/>
        <sz val="12"/>
        <rFont val="Times New Roman"/>
        <family val="1"/>
        <charset val="186"/>
      </rPr>
      <t>M-35 Skapis medikamentu uzglabāšanai</t>
    </r>
    <r>
      <rPr>
        <sz val="12"/>
        <rFont val="Times New Roman"/>
        <family val="1"/>
        <charset val="186"/>
      </rPr>
      <t>800 x 450 mm, h=1800mm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  <charset val="186"/>
      </rPr>
      <t>, gab.</t>
    </r>
  </si>
  <si>
    <r>
      <rPr>
        <b/>
        <sz val="12"/>
        <rFont val="Times New Roman"/>
        <family val="1"/>
        <charset val="186"/>
      </rPr>
      <t xml:space="preserve">M-36 Atvilktņu bloks </t>
    </r>
    <r>
      <rPr>
        <sz val="12"/>
        <rFont val="Times New Roman"/>
        <family val="1"/>
        <charset val="186"/>
      </rPr>
      <t>900 x 450 mm, h=850mm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  <charset val="186"/>
      </rPr>
      <t>, gab.</t>
    </r>
  </si>
  <si>
    <r>
      <rPr>
        <b/>
        <sz val="12"/>
        <rFont val="Times New Roman"/>
        <family val="1"/>
        <charset val="186"/>
      </rPr>
      <t xml:space="preserve">M-37 Darbinieka galds </t>
    </r>
    <r>
      <rPr>
        <sz val="12"/>
        <rFont val="Times New Roman"/>
        <family val="1"/>
        <charset val="186"/>
      </rPr>
      <t>1800 x 700 mm, h=728mm, gab.</t>
    </r>
  </si>
  <si>
    <r>
      <rPr>
        <b/>
        <sz val="12"/>
        <rFont val="Times New Roman"/>
        <family val="1"/>
        <charset val="186"/>
      </rPr>
      <t xml:space="preserve">M-38 Papildus galds </t>
    </r>
    <r>
      <rPr>
        <sz val="12"/>
        <rFont val="Times New Roman"/>
        <family val="1"/>
        <charset val="186"/>
      </rPr>
      <t>d=1000 mm, h=748mm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  <charset val="186"/>
      </rPr>
      <t>, gab.</t>
    </r>
  </si>
  <si>
    <r>
      <rPr>
        <b/>
        <sz val="12"/>
        <rFont val="Times New Roman"/>
        <family val="1"/>
        <charset val="186"/>
      </rPr>
      <t xml:space="preserve">M-39 Plaukts dokumentiem </t>
    </r>
    <r>
      <rPr>
        <sz val="12"/>
        <rFont val="Times New Roman"/>
        <family val="1"/>
        <charset val="186"/>
      </rPr>
      <t>1000 x 400 mm, h=635 mm, gab.</t>
    </r>
  </si>
  <si>
    <r>
      <rPr>
        <b/>
        <sz val="12"/>
        <rFont val="Times New Roman"/>
        <family val="1"/>
        <charset val="186"/>
      </rPr>
      <t xml:space="preserve">M-40 Darba krēsls QUEEN </t>
    </r>
    <r>
      <rPr>
        <sz val="12"/>
        <rFont val="Times New Roman"/>
        <family val="1"/>
        <charset val="186"/>
      </rPr>
      <t>490 x 490 mm, (KATE), gab.</t>
    </r>
  </si>
  <si>
    <r>
      <rPr>
        <b/>
        <sz val="12"/>
        <rFont val="Times New Roman"/>
        <family val="1"/>
        <charset val="186"/>
      </rPr>
      <t xml:space="preserve">M-41 Skapis ar bīdāmām durvīm </t>
    </r>
    <r>
      <rPr>
        <sz val="12"/>
        <rFont val="Times New Roman"/>
        <family val="1"/>
        <charset val="186"/>
      </rPr>
      <t>730 x 7700 mm, h=2700 mm,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gab.</t>
    </r>
  </si>
  <si>
    <r>
      <rPr>
        <b/>
        <sz val="12"/>
        <rFont val="Times New Roman"/>
        <family val="1"/>
        <charset val="186"/>
      </rPr>
      <t>M-42 Veļas telpas skapis</t>
    </r>
    <r>
      <rPr>
        <sz val="12"/>
        <rFont val="Times New Roman"/>
        <family val="1"/>
        <charset val="186"/>
      </rPr>
      <t>1200 x 600 mm, h=2200 mm,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gab.</t>
    </r>
  </si>
  <si>
    <r>
      <rPr>
        <b/>
        <sz val="12"/>
        <rFont val="Times New Roman"/>
        <family val="1"/>
        <charset val="186"/>
      </rPr>
      <t>M-43 Apkopējas skapis</t>
    </r>
    <r>
      <rPr>
        <sz val="12"/>
        <rFont val="Times New Roman"/>
        <family val="1"/>
        <charset val="186"/>
      </rPr>
      <t>1200 x 600 mm, h=2200mm,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gab.</t>
    </r>
  </si>
  <si>
    <r>
      <rPr>
        <b/>
        <sz val="12"/>
        <rFont val="Times New Roman"/>
        <family val="1"/>
        <charset val="186"/>
      </rPr>
      <t>Elektriskā plīts virsma</t>
    </r>
    <r>
      <rPr>
        <sz val="12"/>
        <rFont val="Times New Roman"/>
        <family val="1"/>
        <charset val="186"/>
      </rPr>
      <t xml:space="preserve">
VRB-640 C(PT) (INDESIT)</t>
    </r>
  </si>
  <si>
    <r>
      <rPr>
        <b/>
        <sz val="12"/>
        <rFont val="Times New Roman"/>
        <family val="1"/>
        <charset val="186"/>
      </rPr>
      <t xml:space="preserve">Elektriskā cepeškrāsns </t>
    </r>
    <r>
      <rPr>
        <sz val="12"/>
        <rFont val="Times New Roman"/>
        <family val="1"/>
        <charset val="186"/>
      </rPr>
      <t>(iebūvējama)
FIMS-531 J K.A IX (INDESIT)</t>
    </r>
  </si>
  <si>
    <r>
      <rPr>
        <b/>
        <sz val="12"/>
        <rFont val="Times New Roman"/>
        <family val="1"/>
        <charset val="186"/>
      </rPr>
      <t xml:space="preserve">Tvaika nosūcējs </t>
    </r>
    <r>
      <rPr>
        <sz val="12"/>
        <rFont val="Times New Roman"/>
        <family val="1"/>
        <charset val="186"/>
      </rPr>
      <t>EFT 535 X ar ogles filtru (ELECTROLUX)</t>
    </r>
  </si>
  <si>
    <r>
      <rPr>
        <b/>
        <sz val="12"/>
        <rFont val="Times New Roman"/>
        <family val="1"/>
        <charset val="186"/>
      </rPr>
      <t>Trauku mazgājamā mašīna</t>
    </r>
    <r>
      <rPr>
        <sz val="12"/>
        <rFont val="Times New Roman"/>
        <family val="1"/>
        <charset val="186"/>
      </rPr>
      <t xml:space="preserve"> ESL-4200LO (ELECTROLUX)
</t>
    </r>
  </si>
  <si>
    <r>
      <rPr>
        <b/>
        <sz val="12"/>
        <rFont val="Times New Roman"/>
        <family val="1"/>
        <charset val="186"/>
      </rPr>
      <t xml:space="preserve">Stūra karuselis </t>
    </r>
    <r>
      <rPr>
        <sz val="12"/>
        <rFont val="Times New Roman"/>
        <family val="1"/>
        <charset val="186"/>
      </rPr>
      <t xml:space="preserve">541.11.234, d=800 mm, (HAFELE)
</t>
    </r>
  </si>
  <si>
    <r>
      <rPr>
        <b/>
        <sz val="12"/>
        <rFont val="Times New Roman"/>
        <family val="1"/>
        <charset val="186"/>
      </rPr>
      <t xml:space="preserve">Atkritumu konteiners </t>
    </r>
    <r>
      <rPr>
        <sz val="12"/>
        <rFont val="Times New Roman"/>
        <family val="1"/>
        <charset val="186"/>
      </rPr>
      <t>290GS, 2 x 21l (ROMAGNA)</t>
    </r>
  </si>
  <si>
    <r>
      <rPr>
        <b/>
        <sz val="12"/>
        <rFont val="Times New Roman"/>
        <family val="1"/>
        <charset val="186"/>
      </rPr>
      <t>Izvelkams grozs</t>
    </r>
    <r>
      <rPr>
        <sz val="12"/>
        <rFont val="Times New Roman"/>
        <family val="1"/>
        <charset val="186"/>
      </rPr>
      <t xml:space="preserve"> Univers WE0311.001, 200 mm (REJS)</t>
    </r>
  </si>
  <si>
    <r>
      <rPr>
        <b/>
        <sz val="12"/>
        <rFont val="Times New Roman"/>
        <family val="1"/>
        <charset val="186"/>
      </rPr>
      <t xml:space="preserve">Izvelkams grozs </t>
    </r>
    <r>
      <rPr>
        <sz val="12"/>
        <rFont val="Times New Roman"/>
        <family val="1"/>
        <charset val="186"/>
      </rPr>
      <t xml:space="preserve">Univers WE0305.001,150 mm (REJS)
</t>
    </r>
  </si>
  <si>
    <r>
      <t>Platība,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</si>
  <si>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M-2 Plaukts dvieļiem</t>
    </r>
    <r>
      <rPr>
        <sz val="11"/>
        <rFont val="Times New Roman"/>
        <family val="1"/>
        <charset val="186"/>
      </rPr>
      <t>, 604 x 390 (a x h), gab</t>
    </r>
  </si>
  <si>
    <r>
      <rPr>
        <b/>
        <sz val="11"/>
        <rFont val="Times New Roman"/>
        <family val="1"/>
        <charset val="186"/>
      </rPr>
      <t>M-4 Plaukts dvieļiem</t>
    </r>
    <r>
      <rPr>
        <sz val="11"/>
        <rFont val="Times New Roman"/>
        <family val="1"/>
        <charset val="186"/>
      </rPr>
      <t>, 1080 x 390 (a x h), gab</t>
    </r>
  </si>
  <si>
    <r>
      <rPr>
        <b/>
        <sz val="11"/>
        <rFont val="Times New Roman"/>
        <family val="1"/>
        <charset val="186"/>
      </rPr>
      <t>M-5 Plaukts dvieļiem</t>
    </r>
    <r>
      <rPr>
        <sz val="11"/>
        <rFont val="Times New Roman"/>
        <family val="1"/>
        <charset val="186"/>
      </rPr>
      <t xml:space="preserve"> , 1318 x 390 (a x h), gab</t>
    </r>
  </si>
  <si>
    <r>
      <rPr>
        <b/>
        <sz val="11"/>
        <rFont val="Times New Roman"/>
        <family val="1"/>
        <charset val="186"/>
      </rPr>
      <t>M-6 Plaukts dvieļiem</t>
    </r>
    <r>
      <rPr>
        <sz val="11"/>
        <rFont val="Times New Roman"/>
        <family val="1"/>
        <charset val="186"/>
      </rPr>
      <t>, 1913 x 390 (a x h), gab</t>
    </r>
  </si>
  <si>
    <r>
      <rPr>
        <b/>
        <sz val="11"/>
        <rFont val="Times New Roman"/>
        <family val="1"/>
        <charset val="186"/>
      </rPr>
      <t>M-7 Plaukts podiņiem</t>
    </r>
    <r>
      <rPr>
        <sz val="11"/>
        <rFont val="Times New Roman"/>
        <family val="1"/>
        <charset val="186"/>
      </rPr>
      <t>, 1572 x 1000 mm (a x h), gab</t>
    </r>
  </si>
  <si>
    <r>
      <rPr>
        <b/>
        <sz val="11"/>
        <rFont val="Times New Roman"/>
        <family val="1"/>
        <charset val="186"/>
      </rPr>
      <t>M-9 Virtuves mēbele</t>
    </r>
    <r>
      <rPr>
        <sz val="11"/>
        <rFont val="Times New Roman"/>
        <family val="1"/>
        <charset val="186"/>
      </rPr>
      <t>, l=1800 mm, h=2990 mm, gab</t>
    </r>
  </si>
  <si>
    <r>
      <rPr>
        <b/>
        <sz val="11"/>
        <rFont val="Times New Roman"/>
        <family val="1"/>
        <charset val="186"/>
      </rPr>
      <t>M-10 Virtuves mēbele</t>
    </r>
    <r>
      <rPr>
        <sz val="11"/>
        <rFont val="Times New Roman"/>
        <family val="1"/>
        <charset val="186"/>
      </rPr>
      <t>, l=1700 mm, h=3190 mm, gab.</t>
    </r>
  </si>
  <si>
    <r>
      <rPr>
        <b/>
        <sz val="11"/>
        <rFont val="Times New Roman"/>
        <family val="1"/>
        <charset val="186"/>
      </rPr>
      <t>M-11 Virtuves mēbele</t>
    </r>
    <r>
      <rPr>
        <sz val="11"/>
        <rFont val="Times New Roman"/>
        <family val="1"/>
        <charset val="186"/>
      </rPr>
      <t>, l=1800 mm, h=3190, gab.</t>
    </r>
  </si>
  <si>
    <r>
      <rPr>
        <b/>
        <sz val="11"/>
        <rFont val="Times New Roman"/>
        <family val="1"/>
        <charset val="186"/>
      </rPr>
      <t>M-14 Virtuves mēbele</t>
    </r>
    <r>
      <rPr>
        <sz val="11"/>
        <rFont val="Times New Roman"/>
        <family val="1"/>
        <charset val="186"/>
      </rPr>
      <t>, l=7700 mm, h=2200 mm, gab.</t>
    </r>
  </si>
  <si>
    <r>
      <rPr>
        <b/>
        <sz val="11"/>
        <rFont val="Times New Roman"/>
        <family val="1"/>
        <charset val="186"/>
      </rPr>
      <t>M-15 Lego galds</t>
    </r>
    <r>
      <rPr>
        <sz val="11"/>
        <rFont val="Times New Roman"/>
        <family val="1"/>
        <charset val="186"/>
      </rPr>
      <t>, d=1000 mm, gab.</t>
    </r>
  </si>
  <si>
    <r>
      <rPr>
        <b/>
        <sz val="11"/>
        <rFont val="Times New Roman"/>
        <family val="1"/>
        <charset val="186"/>
      </rPr>
      <t>M-16 Bērnu galds</t>
    </r>
    <r>
      <rPr>
        <sz val="11"/>
        <rFont val="Times New Roman"/>
        <family val="1"/>
        <charset val="186"/>
      </rPr>
      <t>, d=900 mm, gab.</t>
    </r>
  </si>
  <si>
    <r>
      <rPr>
        <b/>
        <sz val="11"/>
        <rFont val="Times New Roman"/>
        <family val="1"/>
        <charset val="186"/>
      </rPr>
      <t>M-17 Darbinieka galds</t>
    </r>
    <r>
      <rPr>
        <sz val="11"/>
        <rFont val="Times New Roman"/>
        <family val="1"/>
        <charset val="186"/>
      </rPr>
      <t>, 1300x700 mm, h=740 mm, gab.</t>
    </r>
  </si>
  <si>
    <r>
      <rPr>
        <b/>
        <sz val="11"/>
        <rFont val="Times New Roman"/>
        <family val="1"/>
        <charset val="186"/>
      </rPr>
      <t>M-17* Darbinieka galds</t>
    </r>
    <r>
      <rPr>
        <sz val="11"/>
        <rFont val="Times New Roman"/>
        <family val="1"/>
        <charset val="186"/>
      </rPr>
      <t>, 1300x700 mm, h=740 mm, gab.</t>
    </r>
  </si>
  <si>
    <r>
      <rPr>
        <b/>
        <sz val="11"/>
        <rFont val="Times New Roman"/>
        <family val="1"/>
        <charset val="186"/>
      </rPr>
      <t>M-18 Atvilktņu bloks</t>
    </r>
    <r>
      <rPr>
        <sz val="11"/>
        <rFont val="Times New Roman"/>
        <family val="1"/>
        <charset val="186"/>
      </rPr>
      <t>, 400x500 mm, h=456 mm, gab.</t>
    </r>
  </si>
  <si>
    <r>
      <rPr>
        <b/>
        <sz val="11"/>
        <rFont val="Times New Roman"/>
        <family val="1"/>
        <charset val="186"/>
      </rPr>
      <t>M-19 Plaukts spēlēm</t>
    </r>
    <r>
      <rPr>
        <sz val="11"/>
        <rFont val="Times New Roman"/>
        <family val="1"/>
        <charset val="186"/>
      </rPr>
      <t>, 800x300 mm, h=400 mm, gab.</t>
    </r>
  </si>
  <si>
    <r>
      <rPr>
        <b/>
        <sz val="11"/>
        <rFont val="Times New Roman"/>
        <family val="1"/>
        <charset val="186"/>
      </rPr>
      <t>M-20 Plaukts kastītēm</t>
    </r>
    <r>
      <rPr>
        <sz val="11"/>
        <rFont val="Times New Roman"/>
        <family val="1"/>
        <charset val="186"/>
      </rPr>
      <t>, 800x300 mm, h=400 mm, gab.</t>
    </r>
  </si>
  <si>
    <r>
      <rPr>
        <b/>
        <sz val="11"/>
        <rFont val="Times New Roman"/>
        <family val="1"/>
        <charset val="186"/>
      </rPr>
      <t xml:space="preserve">M-21 Moduļu sistēma </t>
    </r>
    <r>
      <rPr>
        <sz val="11"/>
        <rFont val="Times New Roman"/>
        <family val="1"/>
        <charset val="186"/>
      </rPr>
      <t>800 x 400 mm, h=2450 mm</t>
    </r>
    <r>
      <rPr>
        <b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>, gab.</t>
    </r>
  </si>
  <si>
    <r>
      <rPr>
        <b/>
        <sz val="11"/>
        <rFont val="Times New Roman"/>
        <family val="1"/>
        <charset val="186"/>
      </rPr>
      <t xml:space="preserve">M-21* Moduļu sistēma </t>
    </r>
    <r>
      <rPr>
        <sz val="11"/>
        <rFont val="Times New Roman"/>
        <family val="1"/>
        <charset val="186"/>
      </rPr>
      <t>800 x 400 mm, h=2450 mm</t>
    </r>
    <r>
      <rPr>
        <b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>, gab.</t>
    </r>
  </si>
  <si>
    <r>
      <rPr>
        <b/>
        <sz val="11"/>
        <rFont val="Times New Roman"/>
        <family val="1"/>
        <charset val="186"/>
      </rPr>
      <t xml:space="preserve">M-22 Bērnu gultiņa </t>
    </r>
    <r>
      <rPr>
        <sz val="11"/>
        <rFont val="Times New Roman"/>
        <family val="1"/>
        <charset val="186"/>
      </rPr>
      <t>1300 x 560 x 140 mm, (Weplay), Taivāna, gab.</t>
    </r>
  </si>
  <si>
    <r>
      <rPr>
        <b/>
        <sz val="11"/>
        <rFont val="Times New Roman"/>
        <family val="1"/>
        <charset val="186"/>
      </rPr>
      <t xml:space="preserve">M-23 Darbinieka krēsls MICRO SA </t>
    </r>
    <r>
      <rPr>
        <sz val="11"/>
        <rFont val="Times New Roman"/>
        <family val="1"/>
        <charset val="186"/>
      </rPr>
      <t>620 x 620 mm, (RKF)gab.</t>
    </r>
  </si>
  <si>
    <r>
      <rPr>
        <b/>
        <sz val="11"/>
        <rFont val="Times New Roman"/>
        <family val="1"/>
        <charset val="186"/>
      </rPr>
      <t xml:space="preserve">M-24 Bērnu krēsliņš  LUCY </t>
    </r>
    <r>
      <rPr>
        <sz val="11"/>
        <rFont val="Times New Roman"/>
        <family val="1"/>
        <charset val="186"/>
      </rPr>
      <t>360 x 320 mm, (Bolderāja serviss),gab.</t>
    </r>
  </si>
  <si>
    <r>
      <rPr>
        <b/>
        <sz val="11"/>
        <rFont val="Times New Roman"/>
        <family val="1"/>
        <charset val="186"/>
      </rPr>
      <t xml:space="preserve">M-25 Ģērbtuvju skapītis </t>
    </r>
    <r>
      <rPr>
        <sz val="11"/>
        <rFont val="Times New Roman"/>
        <family val="1"/>
        <charset val="186"/>
      </rPr>
      <t>1200 x 570 mm, h=1520mm
, gab.</t>
    </r>
  </si>
  <si>
    <r>
      <rPr>
        <b/>
        <sz val="11"/>
        <rFont val="Times New Roman"/>
        <family val="1"/>
        <charset val="186"/>
      </rPr>
      <t xml:space="preserve">M-26 Žāvēšanas skapis </t>
    </r>
    <r>
      <rPr>
        <sz val="11"/>
        <rFont val="Times New Roman"/>
        <family val="1"/>
        <charset val="186"/>
      </rPr>
      <t>1550 x 650 mm, h=2200 mm
, gab.</t>
    </r>
  </si>
  <si>
    <r>
      <rPr>
        <b/>
        <sz val="11"/>
        <rFont val="Times New Roman"/>
        <family val="1"/>
        <charset val="186"/>
      </rPr>
      <t xml:space="preserve">M-27 Žāvēšanas skapis </t>
    </r>
    <r>
      <rPr>
        <sz val="11"/>
        <rFont val="Times New Roman"/>
        <family val="1"/>
        <charset val="186"/>
      </rPr>
      <t>1700 x 860 mm, h=2200 mm
, gab.</t>
    </r>
  </si>
  <si>
    <r>
      <rPr>
        <b/>
        <sz val="11"/>
        <rFont val="Times New Roman"/>
        <family val="1"/>
        <charset val="186"/>
      </rPr>
      <t xml:space="preserve">M-28 Žāvēšanas skapis </t>
    </r>
    <r>
      <rPr>
        <sz val="11"/>
        <rFont val="Times New Roman"/>
        <family val="1"/>
        <charset val="186"/>
      </rPr>
      <t>1700 x 700 mm, h=2200 mm
, gab.</t>
    </r>
  </si>
  <si>
    <r>
      <rPr>
        <b/>
        <sz val="11"/>
        <rFont val="Times New Roman"/>
        <family val="1"/>
        <charset val="186"/>
      </rPr>
      <t xml:space="preserve">M-30 Apģērbu skapis </t>
    </r>
    <r>
      <rPr>
        <sz val="11"/>
        <rFont val="Times New Roman"/>
        <family val="1"/>
        <charset val="186"/>
      </rPr>
      <t>600 x 600 mm, h=2200 mm
, gab.</t>
    </r>
  </si>
  <si>
    <r>
      <rPr>
        <b/>
        <sz val="11"/>
        <rFont val="Times New Roman"/>
        <family val="1"/>
        <charset val="186"/>
      </rPr>
      <t xml:space="preserve">M-31 Skapis apkopējai </t>
    </r>
    <r>
      <rPr>
        <sz val="11"/>
        <rFont val="Times New Roman"/>
        <family val="1"/>
        <charset val="186"/>
      </rPr>
      <t>600 x 600 mm, h=2200 mm
, gab.</t>
    </r>
  </si>
  <si>
    <r>
      <rPr>
        <b/>
        <sz val="11"/>
        <rFont val="Times New Roman"/>
        <family val="1"/>
        <charset val="186"/>
      </rPr>
      <t xml:space="preserve">M-32 Apmeklētāju krēsls WEB 950, </t>
    </r>
    <r>
      <rPr>
        <sz val="11"/>
        <rFont val="Times New Roman"/>
        <family val="1"/>
        <charset val="186"/>
      </rPr>
      <t>545 x 510 mm,  (OMP),gab.</t>
    </r>
  </si>
  <si>
    <r>
      <rPr>
        <b/>
        <sz val="11"/>
        <rFont val="Times New Roman"/>
        <family val="1"/>
        <charset val="186"/>
      </rPr>
      <t>M-33 Pārvadājamie rati krēsliem</t>
    </r>
    <r>
      <rPr>
        <sz val="11"/>
        <rFont val="Times New Roman"/>
        <family val="1"/>
        <charset val="186"/>
      </rPr>
      <t xml:space="preserve"> WEB950, (OMP),
gab.</t>
    </r>
  </si>
  <si>
    <r>
      <rPr>
        <b/>
        <sz val="11"/>
        <rFont val="Times New Roman"/>
        <family val="1"/>
        <charset val="186"/>
      </rPr>
      <t>M-34 Medicīniskā kušeteOVMS-1,</t>
    </r>
    <r>
      <rPr>
        <sz val="11"/>
        <rFont val="Times New Roman"/>
        <family val="1"/>
        <charset val="186"/>
      </rPr>
      <t xml:space="preserve"> 1900 x 650 mm (Medilink), gab.</t>
    </r>
  </si>
  <si>
    <r>
      <rPr>
        <b/>
        <sz val="11"/>
        <rFont val="Times New Roman"/>
        <family val="1"/>
        <charset val="186"/>
      </rPr>
      <t>M-35 Skapis medikamentu uzglabāšanai</t>
    </r>
    <r>
      <rPr>
        <sz val="11"/>
        <rFont val="Times New Roman"/>
        <family val="1"/>
        <charset val="186"/>
      </rPr>
      <t>800 x 450 mm, h=1800mm</t>
    </r>
    <r>
      <rPr>
        <b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>, gab.</t>
    </r>
  </si>
  <si>
    <r>
      <rPr>
        <b/>
        <sz val="11"/>
        <rFont val="Times New Roman"/>
        <family val="1"/>
        <charset val="186"/>
      </rPr>
      <t xml:space="preserve">M-36 Atvilktņu bloks </t>
    </r>
    <r>
      <rPr>
        <sz val="11"/>
        <rFont val="Times New Roman"/>
        <family val="1"/>
        <charset val="186"/>
      </rPr>
      <t>900 x 450 mm, h=850mm</t>
    </r>
    <r>
      <rPr>
        <b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>, gab.</t>
    </r>
  </si>
  <si>
    <r>
      <rPr>
        <b/>
        <sz val="11"/>
        <rFont val="Times New Roman"/>
        <family val="1"/>
        <charset val="186"/>
      </rPr>
      <t xml:space="preserve">M-37 Darbinieka galds </t>
    </r>
    <r>
      <rPr>
        <sz val="11"/>
        <rFont val="Times New Roman"/>
        <family val="1"/>
        <charset val="186"/>
      </rPr>
      <t>1800 x 700 mm, h=728mm, gab.</t>
    </r>
  </si>
  <si>
    <r>
      <rPr>
        <b/>
        <sz val="11"/>
        <rFont val="Times New Roman"/>
        <family val="1"/>
        <charset val="186"/>
      </rPr>
      <t xml:space="preserve">M-38 Papildus galds </t>
    </r>
    <r>
      <rPr>
        <sz val="11"/>
        <rFont val="Times New Roman"/>
        <family val="1"/>
        <charset val="186"/>
      </rPr>
      <t>d=1000 mm, h=748mm</t>
    </r>
    <r>
      <rPr>
        <b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>, gab.</t>
    </r>
  </si>
  <si>
    <r>
      <rPr>
        <b/>
        <sz val="11"/>
        <rFont val="Times New Roman"/>
        <family val="1"/>
        <charset val="186"/>
      </rPr>
      <t xml:space="preserve">M-39 Plaukts dokumentiem </t>
    </r>
    <r>
      <rPr>
        <sz val="11"/>
        <rFont val="Times New Roman"/>
        <family val="1"/>
        <charset val="186"/>
      </rPr>
      <t>1000 x 400 mm, h=635 mm, gab.</t>
    </r>
  </si>
  <si>
    <r>
      <rPr>
        <b/>
        <sz val="11"/>
        <rFont val="Times New Roman"/>
        <family val="1"/>
        <charset val="186"/>
      </rPr>
      <t xml:space="preserve">M-40 Darba krēsls QUEEN </t>
    </r>
    <r>
      <rPr>
        <sz val="11"/>
        <rFont val="Times New Roman"/>
        <family val="1"/>
        <charset val="186"/>
      </rPr>
      <t>490 x 490 mm, (KATE), gab.</t>
    </r>
  </si>
  <si>
    <r>
      <rPr>
        <b/>
        <sz val="11"/>
        <rFont val="Times New Roman"/>
        <family val="1"/>
        <charset val="186"/>
      </rPr>
      <t xml:space="preserve">M-41 Skapis ar bīdāmām durvīm </t>
    </r>
    <r>
      <rPr>
        <sz val="11"/>
        <rFont val="Times New Roman"/>
        <family val="1"/>
        <charset val="186"/>
      </rPr>
      <t>730 x 7700 mm, h=2700 mm,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gab.</t>
    </r>
  </si>
  <si>
    <r>
      <rPr>
        <b/>
        <sz val="11"/>
        <rFont val="Times New Roman"/>
        <family val="1"/>
        <charset val="186"/>
      </rPr>
      <t>M-42 Veļas telpas skapis</t>
    </r>
    <r>
      <rPr>
        <sz val="11"/>
        <rFont val="Times New Roman"/>
        <family val="1"/>
        <charset val="186"/>
      </rPr>
      <t>1200 x 600 mm, h=2200 mm,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gab.</t>
    </r>
  </si>
  <si>
    <r>
      <rPr>
        <b/>
        <sz val="11"/>
        <rFont val="Times New Roman"/>
        <family val="1"/>
        <charset val="186"/>
      </rPr>
      <t>M-43 Apkopējas skapis</t>
    </r>
    <r>
      <rPr>
        <sz val="11"/>
        <rFont val="Times New Roman"/>
        <family val="1"/>
        <charset val="186"/>
      </rPr>
      <t>1200 x 600 mm, h=2200mm,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gab.</t>
    </r>
  </si>
  <si>
    <r>
      <rPr>
        <b/>
        <sz val="11"/>
        <rFont val="Times New Roman"/>
        <family val="1"/>
        <charset val="186"/>
      </rPr>
      <t>Elektriskā plīts virsma</t>
    </r>
    <r>
      <rPr>
        <sz val="11"/>
        <rFont val="Times New Roman"/>
        <family val="1"/>
        <charset val="186"/>
      </rPr>
      <t xml:space="preserve">
VRB-640 C(PT) (INDESIT)</t>
    </r>
  </si>
  <si>
    <r>
      <rPr>
        <b/>
        <sz val="11"/>
        <rFont val="Times New Roman"/>
        <family val="1"/>
        <charset val="186"/>
      </rPr>
      <t xml:space="preserve">Elektriskā cepeškrāsns </t>
    </r>
    <r>
      <rPr>
        <sz val="11"/>
        <rFont val="Times New Roman"/>
        <family val="1"/>
        <charset val="186"/>
      </rPr>
      <t>(iebūvējama)
FIMS-531 J K.A IX (INDESIT)</t>
    </r>
  </si>
  <si>
    <r>
      <rPr>
        <b/>
        <sz val="11"/>
        <rFont val="Times New Roman"/>
        <family val="1"/>
        <charset val="186"/>
      </rPr>
      <t xml:space="preserve">Tvaika nosūcējs </t>
    </r>
    <r>
      <rPr>
        <sz val="11"/>
        <rFont val="Times New Roman"/>
        <family val="1"/>
        <charset val="186"/>
      </rPr>
      <t>EFT 535 X ar ogles filtru (ELECTROLUX)</t>
    </r>
  </si>
  <si>
    <r>
      <rPr>
        <b/>
        <sz val="11"/>
        <rFont val="Times New Roman"/>
        <family val="1"/>
        <charset val="186"/>
      </rPr>
      <t>Trauku mazgājamā mašīna</t>
    </r>
    <r>
      <rPr>
        <sz val="11"/>
        <rFont val="Times New Roman"/>
        <family val="1"/>
        <charset val="186"/>
      </rPr>
      <t xml:space="preserve"> ESL-4200LO (ELECTROLUX)
</t>
    </r>
  </si>
  <si>
    <r>
      <rPr>
        <b/>
        <sz val="11"/>
        <rFont val="Times New Roman"/>
        <family val="1"/>
        <charset val="186"/>
      </rPr>
      <t xml:space="preserve">Stūra karuselis </t>
    </r>
    <r>
      <rPr>
        <sz val="11"/>
        <rFont val="Times New Roman"/>
        <family val="1"/>
        <charset val="186"/>
      </rPr>
      <t xml:space="preserve">541.11.234, d=800 mm, (HAFELE)
</t>
    </r>
  </si>
  <si>
    <r>
      <rPr>
        <b/>
        <sz val="11"/>
        <rFont val="Times New Roman"/>
        <family val="1"/>
        <charset val="186"/>
      </rPr>
      <t xml:space="preserve">Atkritumu konteiners </t>
    </r>
    <r>
      <rPr>
        <sz val="11"/>
        <rFont val="Times New Roman"/>
        <family val="1"/>
        <charset val="186"/>
      </rPr>
      <t>290GS, 2 x 21l (ROMAGNA)</t>
    </r>
  </si>
  <si>
    <r>
      <rPr>
        <b/>
        <sz val="11"/>
        <rFont val="Times New Roman"/>
        <family val="1"/>
        <charset val="186"/>
      </rPr>
      <t>Izvelkams grozs</t>
    </r>
    <r>
      <rPr>
        <sz val="11"/>
        <rFont val="Times New Roman"/>
        <family val="1"/>
        <charset val="186"/>
      </rPr>
      <t xml:space="preserve"> Univers WE0311.001, 200 mm (REJS)</t>
    </r>
  </si>
  <si>
    <r>
      <rPr>
        <b/>
        <sz val="11"/>
        <rFont val="Times New Roman"/>
        <family val="1"/>
        <charset val="186"/>
      </rPr>
      <t xml:space="preserve">Izvelkams grozs </t>
    </r>
    <r>
      <rPr>
        <sz val="11"/>
        <rFont val="Times New Roman"/>
        <family val="1"/>
        <charset val="186"/>
      </rPr>
      <t xml:space="preserve">Univers WE0305.001,150 mm (REJS)
</t>
    </r>
  </si>
  <si>
    <r>
      <t>Platība,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</si>
  <si>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Infrasarkanais jaucējkrāns izlietnei </t>
    </r>
    <r>
      <rPr>
        <sz val="11"/>
        <color theme="1"/>
        <rFont val="Times New Roman"/>
        <family val="1"/>
        <charset val="186"/>
      </rPr>
      <t>(bērnu)
Euroeco CE (GROHE), Vācija</t>
    </r>
  </si>
  <si>
    <r>
      <rPr>
        <b/>
        <sz val="11"/>
        <color theme="1"/>
        <rFont val="Times New Roman"/>
        <family val="1"/>
        <charset val="186"/>
      </rPr>
      <t xml:space="preserve">Jaucējkrāns izlietnei </t>
    </r>
    <r>
      <rPr>
        <sz val="11"/>
        <color theme="1"/>
        <rFont val="Times New Roman"/>
        <family val="1"/>
        <charset val="186"/>
      </rPr>
      <t>(pieaugušo)
BauEdge (GROHE), Vācija</t>
    </r>
  </si>
  <si>
    <r>
      <rPr>
        <b/>
        <sz val="11"/>
        <color theme="1"/>
        <rFont val="Times New Roman"/>
        <family val="1"/>
        <charset val="186"/>
      </rPr>
      <t xml:space="preserve">Virtuves izlietnes jaucējkrāns </t>
    </r>
    <r>
      <rPr>
        <sz val="11"/>
        <color theme="1"/>
        <rFont val="Times New Roman"/>
        <family val="1"/>
        <charset val="186"/>
      </rPr>
      <t>Eurosmart Cosmo 30193 (GROHE), Vācija</t>
    </r>
  </si>
  <si>
    <r>
      <rPr>
        <b/>
        <sz val="11"/>
        <color theme="1"/>
        <rFont val="Times New Roman"/>
        <family val="1"/>
        <charset val="186"/>
      </rPr>
      <t xml:space="preserve">Jaucējkrāns saimniecības izlietnei </t>
    </r>
    <r>
      <rPr>
        <sz val="11"/>
        <color theme="1"/>
        <rFont val="Times New Roman"/>
        <family val="1"/>
        <charset val="186"/>
      </rPr>
      <t>Panther 1082 (FARIS), Itālija</t>
    </r>
  </si>
  <si>
    <r>
      <rPr>
        <b/>
        <sz val="11"/>
        <color theme="1"/>
        <rFont val="Times New Roman"/>
        <family val="1"/>
        <charset val="186"/>
      </rPr>
      <t xml:space="preserve">Jaucējkrāns biduāram </t>
    </r>
    <r>
      <rPr>
        <sz val="11"/>
        <color theme="1"/>
        <rFont val="Times New Roman"/>
        <family val="1"/>
        <charset val="186"/>
      </rPr>
      <t>Concetto 32667001 (GROHE), Vācija</t>
    </r>
  </si>
  <si>
    <r>
      <rPr>
        <b/>
        <sz val="11"/>
        <color theme="1"/>
        <rFont val="Times New Roman"/>
        <family val="1"/>
        <charset val="186"/>
      </rPr>
      <t xml:space="preserve">Jaucējkrāns </t>
    </r>
    <r>
      <rPr>
        <sz val="11"/>
        <color theme="1"/>
        <rFont val="Times New Roman"/>
        <family val="1"/>
        <charset val="186"/>
      </rPr>
      <t>(invalīdu)
Nautic RH sviru, (Gustavsberg), Zviedrija</t>
    </r>
  </si>
  <si>
    <r>
      <rPr>
        <b/>
        <sz val="11"/>
        <color theme="1"/>
        <rFont val="Times New Roman"/>
        <family val="1"/>
        <charset val="186"/>
      </rPr>
      <t xml:space="preserve">Dušas maisītājs </t>
    </r>
    <r>
      <rPr>
        <sz val="11"/>
        <color theme="1"/>
        <rFont val="Times New Roman"/>
        <family val="1"/>
        <charset val="186"/>
      </rPr>
      <t>BauEdge 23333, (GROHE), Vācija</t>
    </r>
  </si>
  <si>
    <r>
      <rPr>
        <b/>
        <sz val="11"/>
        <color theme="1"/>
        <rFont val="Times New Roman"/>
        <family val="1"/>
        <charset val="186"/>
      </rPr>
      <t xml:space="preserve">Dušas galva ar dušas stieni </t>
    </r>
    <r>
      <rPr>
        <sz val="11"/>
        <color theme="1"/>
        <rFont val="Times New Roman"/>
        <family val="1"/>
        <charset val="186"/>
      </rPr>
      <t>New tempesta 7926000, dušas stienis- 600 mm (GROHE), Vācija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</si>
  <si>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</si>
  <si>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1"/>
        <color theme="1"/>
        <rFont val="Times New Roman"/>
        <family val="1"/>
        <charset val="186"/>
      </rPr>
      <t>Izlietne</t>
    </r>
    <r>
      <rPr>
        <sz val="11"/>
        <color theme="1"/>
        <rFont val="Times New Roman"/>
        <family val="1"/>
        <charset val="186"/>
      </rPr>
      <t xml:space="preserve"> (pieaugušo)
D-Code, 45x34 cm, (Duravit), Vācija</t>
    </r>
  </si>
  <si>
    <r>
      <rPr>
        <b/>
        <sz val="11"/>
        <color theme="1"/>
        <rFont val="Times New Roman"/>
        <family val="1"/>
        <charset val="186"/>
      </rPr>
      <t>Saimniecības izlietne</t>
    </r>
    <r>
      <rPr>
        <sz val="11"/>
        <color theme="1"/>
        <rFont val="Times New Roman"/>
        <family val="1"/>
        <charset val="186"/>
      </rPr>
      <t xml:space="preserve"> Ottawa, 450 x 550 mm, (REGINOX), Holande</t>
    </r>
  </si>
  <si>
    <r>
      <rPr>
        <b/>
        <sz val="11"/>
        <color theme="1"/>
        <rFont val="Times New Roman"/>
        <family val="1"/>
        <charset val="186"/>
      </rPr>
      <t xml:space="preserve">Virtuves izlietne </t>
    </r>
    <r>
      <rPr>
        <sz val="11"/>
        <color theme="1"/>
        <rFont val="Times New Roman"/>
        <family val="1"/>
        <charset val="186"/>
      </rPr>
      <t>ETN 610 i,  nerūsējošs tērauds matēts (FRANKE)</t>
    </r>
  </si>
  <si>
    <r>
      <rPr>
        <b/>
        <sz val="11"/>
        <color theme="1"/>
        <rFont val="Times New Roman"/>
        <family val="1"/>
        <charset val="186"/>
      </rPr>
      <t xml:space="preserve">Virtuves izlietne </t>
    </r>
    <r>
      <rPr>
        <sz val="11"/>
        <color theme="1"/>
        <rFont val="Times New Roman"/>
        <family val="1"/>
        <charset val="186"/>
      </rPr>
      <t xml:space="preserve">ETN 614, nerūsējošs tērauds, nepulēts, abpusēja 780 x 435 mm, (FRANKE) 
</t>
    </r>
  </si>
  <si>
    <r>
      <rPr>
        <b/>
        <sz val="11"/>
        <color theme="1"/>
        <rFont val="Times New Roman"/>
        <family val="1"/>
        <charset val="186"/>
      </rPr>
      <t xml:space="preserve">Invalīdu izlietne </t>
    </r>
    <r>
      <rPr>
        <sz val="11"/>
        <color theme="1"/>
        <rFont val="Times New Roman"/>
        <family val="1"/>
        <charset val="186"/>
      </rPr>
      <t xml:space="preserve">
60x49 GBG 7119, (Gustavsberg), Zviedrija</t>
    </r>
  </si>
  <si>
    <r>
      <rPr>
        <b/>
        <sz val="11"/>
        <color theme="1"/>
        <rFont val="Times New Roman"/>
        <family val="1"/>
        <charset val="186"/>
      </rPr>
      <t>WC pods sienas</t>
    </r>
    <r>
      <rPr>
        <sz val="11"/>
        <color theme="1"/>
        <rFont val="Times New Roman"/>
        <family val="1"/>
        <charset val="186"/>
      </rPr>
      <t xml:space="preserve"> (invalīdu)
OLYMP, (Jika), Čehija</t>
    </r>
  </si>
  <si>
    <r>
      <rPr>
        <b/>
        <sz val="11"/>
        <color theme="1"/>
        <rFont val="Times New Roman"/>
        <family val="1"/>
        <charset val="186"/>
      </rPr>
      <t>Piekaramais klozetpods</t>
    </r>
    <r>
      <rPr>
        <sz val="11"/>
        <color theme="1"/>
        <rFont val="Times New Roman"/>
        <family val="1"/>
        <charset val="186"/>
      </rPr>
      <t xml:space="preserve">
FLORAKIDS 820031 (Laufen), Šveice</t>
    </r>
  </si>
  <si>
    <r>
      <rPr>
        <b/>
        <sz val="11"/>
        <color theme="1"/>
        <rFont val="Times New Roman"/>
        <family val="1"/>
        <charset val="186"/>
      </rPr>
      <t xml:space="preserve">Piekarams biduārs </t>
    </r>
    <r>
      <rPr>
        <sz val="11"/>
        <color theme="1"/>
        <rFont val="Times New Roman"/>
        <family val="1"/>
        <charset val="186"/>
      </rPr>
      <t>(saimniecības izlietne-pods) 
Mira 851049, (JIKA), Čehija</t>
    </r>
  </si>
  <si>
    <r>
      <rPr>
        <b/>
        <sz val="11"/>
        <color theme="1"/>
        <rFont val="Times New Roman"/>
        <family val="1"/>
        <charset val="186"/>
      </rPr>
      <t>Iebūvējamais WC poda rāmis</t>
    </r>
    <r>
      <rPr>
        <sz val="11"/>
        <color theme="1"/>
        <rFont val="Times New Roman"/>
        <family val="1"/>
        <charset val="186"/>
      </rPr>
      <t xml:space="preserve">
Duofix 112 cm, 458.160.00.1 (GEBERIT), Šveice</t>
    </r>
  </si>
  <si>
    <r>
      <rPr>
        <b/>
        <sz val="11"/>
        <color theme="1"/>
        <rFont val="Times New Roman"/>
        <family val="1"/>
        <charset val="186"/>
      </rPr>
      <t>Iebūvējamais WC poda rāmis (biduāram)</t>
    </r>
    <r>
      <rPr>
        <sz val="11"/>
        <color theme="1"/>
        <rFont val="Times New Roman"/>
        <family val="1"/>
        <charset val="186"/>
      </rPr>
      <t xml:space="preserve">
PRO WC SYSTEM 8.9364.7.000.000.1 (JIKA), Čehija</t>
    </r>
  </si>
  <si>
    <r>
      <rPr>
        <b/>
        <sz val="11"/>
        <color theme="1"/>
        <rFont val="Times New Roman"/>
        <family val="1"/>
        <charset val="186"/>
      </rPr>
      <t>WC skalojamās kastes noplūdes taustiņš</t>
    </r>
    <r>
      <rPr>
        <sz val="11"/>
        <color theme="1"/>
        <rFont val="Times New Roman"/>
        <family val="1"/>
        <charset val="186"/>
      </rPr>
      <t xml:space="preserve">
DELTA 21, 115.125.11.1 (GEBERIT), Šveice</t>
    </r>
  </si>
  <si>
    <r>
      <rPr>
        <b/>
        <sz val="11"/>
        <color theme="1"/>
        <rFont val="Times New Roman"/>
        <family val="1"/>
        <charset val="186"/>
      </rPr>
      <t xml:space="preserve">Dušas paliktnis </t>
    </r>
    <r>
      <rPr>
        <sz val="11"/>
        <color theme="1"/>
        <rFont val="Times New Roman"/>
        <family val="1"/>
        <charset val="186"/>
      </rPr>
      <t xml:space="preserve">
Viki LUX 800 (Roltechnic), Čehija</t>
    </r>
  </si>
  <si>
    <r>
      <rPr>
        <b/>
        <sz val="11"/>
        <color theme="1"/>
        <rFont val="Times New Roman"/>
        <family val="1"/>
        <charset val="186"/>
      </rPr>
      <t>Paceļams WC sienas roku atbalsts invalīdiem</t>
    </r>
    <r>
      <rPr>
        <sz val="11"/>
        <color theme="1"/>
        <rFont val="Times New Roman"/>
        <family val="1"/>
        <charset val="186"/>
      </rPr>
      <t xml:space="preserve">
98058, (IFO)</t>
    </r>
  </si>
  <si>
    <r>
      <rPr>
        <b/>
        <sz val="11"/>
        <color theme="1"/>
        <rFont val="Times New Roman"/>
        <family val="1"/>
        <charset val="186"/>
      </rPr>
      <t>WC sienas roku atblasts invalīdiem</t>
    </r>
    <r>
      <rPr>
        <sz val="11"/>
        <color theme="1"/>
        <rFont val="Times New Roman"/>
        <family val="1"/>
        <charset val="186"/>
      </rPr>
      <t xml:space="preserve">
 681mm balts BR0600, (Mediclinics)</t>
    </r>
  </si>
  <si>
    <r>
      <rPr>
        <b/>
        <sz val="11"/>
        <color theme="1"/>
        <rFont val="Times New Roman"/>
        <family val="1"/>
        <charset val="186"/>
      </rPr>
      <t xml:space="preserve">Dvieļu žāvētājs karstajam ūdenim </t>
    </r>
    <r>
      <rPr>
        <sz val="11"/>
        <color theme="1"/>
        <rFont val="Times New Roman"/>
        <family val="1"/>
        <charset val="186"/>
      </rPr>
      <t>(ar pieslēgumu) Classic 500, (500 x 430 mm) (MARIO)</t>
    </r>
  </si>
  <si>
    <r>
      <rPr>
        <b/>
        <sz val="11"/>
        <color theme="1"/>
        <rFont val="Times New Roman"/>
        <family val="1"/>
        <charset val="186"/>
      </rPr>
      <t xml:space="preserve">Dvieļu žāvētājs karstajam ūdenim </t>
    </r>
    <r>
      <rPr>
        <sz val="11"/>
        <color theme="1"/>
        <rFont val="Times New Roman"/>
        <family val="1"/>
        <charset val="186"/>
      </rPr>
      <t>(ar pieslēgumu) Classic 1200, (1200 x 600 mm) (MARIO)</t>
    </r>
  </si>
  <si>
    <t xml:space="preserve">
</t>
  </si>
  <si>
    <r>
      <t>Griesti,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</si>
  <si>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t>Apgaismes ķermeņi,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</si>
  <si>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ģipškartona, tonis- balts, m</t>
    </r>
    <r>
      <rPr>
        <vertAlign val="superscript"/>
        <sz val="11"/>
        <color theme="1"/>
        <rFont val="Times New Roman"/>
        <family val="1"/>
        <charset val="186"/>
      </rPr>
      <t>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</si>
  <si>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 xml:space="preserve">Gruntēšana, mitrumizturīgs krāsojums </t>
    </r>
    <r>
      <rPr>
        <sz val="11"/>
        <color theme="1"/>
        <rFont val="Times New Roman"/>
        <family val="1"/>
        <charset val="186"/>
      </rPr>
      <t>uz ģipškartona, tonis- balts, m</t>
    </r>
    <r>
      <rPr>
        <vertAlign val="superscript"/>
        <sz val="11"/>
        <color theme="1"/>
        <rFont val="Times New Roman"/>
        <family val="1"/>
        <charset val="186"/>
      </rPr>
      <t>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</si>
  <si>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>LED panelis pie griestiem</t>
    </r>
    <r>
      <rPr>
        <sz val="11"/>
        <color theme="1"/>
        <rFont val="Times New Roman"/>
        <family val="1"/>
        <charset val="186"/>
      </rPr>
      <t xml:space="preserve">
∅120 mm, 120°, 3500K, 600Lm, IP44 (6W), (ELMO)
</t>
    </r>
  </si>
  <si>
    <r>
      <rPr>
        <b/>
        <sz val="11"/>
        <rFont val="Times New Roman"/>
        <family val="1"/>
        <charset val="186"/>
      </rPr>
      <t xml:space="preserve">Gaismeklis pie griestiem
</t>
    </r>
    <r>
      <rPr>
        <sz val="11"/>
        <rFont val="Times New Roman"/>
        <family val="1"/>
        <charset val="186"/>
      </rPr>
      <t>RUBIN ROUND 460 3x24W TCL PLX DOWN E 21 (Luxiona)</t>
    </r>
  </si>
  <si>
    <r>
      <rPr>
        <b/>
        <sz val="11"/>
        <color theme="1"/>
        <rFont val="Times New Roman"/>
        <family val="1"/>
        <charset val="186"/>
      </rPr>
      <t xml:space="preserve">Gaismeklis pie griestiem
</t>
    </r>
    <r>
      <rPr>
        <sz val="11"/>
        <color theme="1"/>
        <rFont val="Times New Roman"/>
        <family val="1"/>
        <charset val="186"/>
      </rPr>
      <t xml:space="preserve">RUBIN ROUND 670 2x24/ 4x24W TCL/T5 PLX L-DOWN (Luxiona)
</t>
    </r>
  </si>
  <si>
    <r>
      <rPr>
        <b/>
        <sz val="11"/>
        <color theme="1"/>
        <rFont val="Times New Roman"/>
        <family val="1"/>
        <charset val="186"/>
      </rPr>
      <t>Gaismeklis pie griestiem</t>
    </r>
    <r>
      <rPr>
        <sz val="11"/>
        <color theme="1"/>
        <rFont val="Times New Roman"/>
        <family val="1"/>
        <charset val="186"/>
      </rPr>
      <t xml:space="preserve">
RUBIN ROUND 1200 10x55W TCL PLX L-HFD DOWN E 21 (Luxiona)
</t>
    </r>
  </si>
  <si>
    <r>
      <rPr>
        <b/>
        <sz val="11"/>
        <color theme="1"/>
        <rFont val="Times New Roman"/>
        <family val="1"/>
        <charset val="186"/>
      </rPr>
      <t>Griestos iekārts gaismeklis</t>
    </r>
    <r>
      <rPr>
        <sz val="11"/>
        <color theme="1"/>
        <rFont val="Times New Roman"/>
        <family val="1"/>
        <charset val="186"/>
      </rPr>
      <t xml:space="preserve">
RUBIN ROUND 460 3x24W TCL PLX DOWN E 21 (H) (Luxiona)</t>
    </r>
  </si>
  <si>
    <r>
      <rPr>
        <b/>
        <sz val="11"/>
        <color theme="1"/>
        <rFont val="Times New Roman"/>
        <family val="1"/>
        <charset val="186"/>
      </rPr>
      <t xml:space="preserve">Griestos iekārts gaismeklis
</t>
    </r>
    <r>
      <rPr>
        <sz val="11"/>
        <color theme="1"/>
        <rFont val="Times New Roman"/>
        <family val="1"/>
        <charset val="186"/>
      </rPr>
      <t>RUBIN ROUND 1200 10x55W TCL PLX L-HFD DOWN E 21 (H) (Luxiona)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</si>
  <si>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</si>
  <si>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ģipškartona,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</si>
  <si>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Gruntēšana, mitrumizturīgs krāsojums </t>
    </r>
    <r>
      <rPr>
        <sz val="11"/>
        <color theme="1"/>
        <rFont val="Times New Roman"/>
        <family val="1"/>
        <charset val="186"/>
      </rPr>
      <t>uz dzelzsbetona,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</si>
  <si>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Gruntēšana, mitrumizturīgs krāsojums</t>
    </r>
    <r>
      <rPr>
        <sz val="11"/>
        <color theme="1"/>
        <rFont val="Times New Roman"/>
        <family val="1"/>
        <charset val="186"/>
      </rPr>
      <t xml:space="preserve"> uz ģipškartona, tonis- balts, m</t>
    </r>
    <r>
      <rPr>
        <vertAlign val="superscript"/>
        <sz val="11"/>
        <color theme="1"/>
        <rFont val="Times New Roman"/>
        <family val="1"/>
        <charset val="186"/>
      </rPr>
      <t>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</si>
  <si>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Times New Roman"/>
        <family val="1"/>
        <charset val="186"/>
      </rPr>
      <t xml:space="preserve">Piekārtās griestu plāksnes </t>
    </r>
    <r>
      <rPr>
        <sz val="11"/>
        <color theme="1"/>
        <rFont val="Times New Roman"/>
        <family val="1"/>
        <charset val="186"/>
      </rPr>
      <t xml:space="preserve"> Hygiene Foodtec A C3, 600 x 600 mm, (Ecophon)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</si>
  <si>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Gaismeklis pie griestiem</t>
    </r>
    <r>
      <rPr>
        <sz val="11"/>
        <rFont val="Times New Roman"/>
        <family val="1"/>
        <charset val="186"/>
      </rPr>
      <t xml:space="preserve">
AMETYST 500 2x24W TC-F PC E IP65 (Luxiona)
</t>
    </r>
  </si>
  <si>
    <r>
      <rPr>
        <b/>
        <sz val="11"/>
        <rFont val="Times New Roman"/>
        <family val="1"/>
        <charset val="186"/>
      </rPr>
      <t xml:space="preserve">Griestos iebūvēts gaismeklis 
</t>
    </r>
    <r>
      <rPr>
        <sz val="11"/>
        <rFont val="Times New Roman"/>
        <family val="1"/>
        <charset val="186"/>
      </rPr>
      <t>Orion SOP, 2x32W, IP44 (Northcliffe)</t>
    </r>
  </si>
  <si>
    <r>
      <rPr>
        <b/>
        <sz val="11"/>
        <rFont val="Times New Roman"/>
        <family val="1"/>
        <charset val="186"/>
      </rPr>
      <t xml:space="preserve">Gaismeklis pie griestiem, </t>
    </r>
    <r>
      <rPr>
        <sz val="11"/>
        <rFont val="Times New Roman"/>
        <family val="1"/>
        <charset val="186"/>
      </rPr>
      <t>NEPTUN PC 2x28W T5 E, IP65 (LUXIONA)</t>
    </r>
  </si>
  <si>
    <r>
      <rPr>
        <b/>
        <sz val="11"/>
        <rFont val="Times New Roman"/>
        <family val="1"/>
        <charset val="186"/>
      </rPr>
      <t>Gaismeklis pie griestiem</t>
    </r>
    <r>
      <rPr>
        <sz val="11"/>
        <rFont val="Times New Roman"/>
        <family val="1"/>
        <charset val="186"/>
      </rPr>
      <t xml:space="preserve">
NEPTUN PC 2x54W T5 E, IP65 (LUXIONA)
</t>
    </r>
  </si>
  <si>
    <r>
      <rPr>
        <b/>
        <sz val="11"/>
        <rFont val="Times New Roman"/>
        <family val="1"/>
        <charset val="186"/>
      </rPr>
      <t>Gaismeklis pie griestiem</t>
    </r>
    <r>
      <rPr>
        <sz val="11"/>
        <rFont val="Times New Roman"/>
        <family val="1"/>
        <charset val="186"/>
      </rPr>
      <t xml:space="preserve">
UX-CLASSIC NC PAR-V 2x54W (OMS)</t>
    </r>
  </si>
  <si>
    <r>
      <rPr>
        <b/>
        <sz val="11"/>
        <color theme="1"/>
        <rFont val="Times New Roman"/>
        <family val="1"/>
        <charset val="186"/>
      </rPr>
      <t xml:space="preserve">Galda lampa </t>
    </r>
    <r>
      <rPr>
        <sz val="11"/>
        <color theme="1"/>
        <rFont val="Times New Roman"/>
        <family val="1"/>
        <charset val="186"/>
      </rPr>
      <t xml:space="preserve">(nenoteikts modelis) </t>
    </r>
  </si>
  <si>
    <r>
      <rPr>
        <b/>
        <sz val="12"/>
        <color theme="1"/>
        <rFont val="Times New Roman"/>
        <family val="1"/>
        <charset val="186"/>
      </rPr>
      <t xml:space="preserve">Rullo žalūzijas </t>
    </r>
    <r>
      <rPr>
        <sz val="12"/>
        <color theme="1"/>
        <rFont val="Times New Roman"/>
        <family val="1"/>
        <charset val="186"/>
      </rPr>
      <t xml:space="preserve">
1000x1700, 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</si>
  <si>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1000x2500,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</si>
  <si>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 xml:space="preserve">Rullo žalūzijas </t>
    </r>
    <r>
      <rPr>
        <sz val="12"/>
        <color theme="1"/>
        <rFont val="Times New Roman"/>
        <family val="1"/>
        <charset val="186"/>
      </rPr>
      <t xml:space="preserve">
1000x2400,m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</si>
  <si>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t>Žalūziju veidi, (BxH)m</t>
    </r>
    <r>
      <rPr>
        <b/>
        <vertAlign val="superscript"/>
        <sz val="12"/>
        <color theme="1"/>
        <rFont val="Times New Roman"/>
        <family val="1"/>
        <charset val="186"/>
      </rPr>
      <t>2</t>
    </r>
    <r>
      <rPr>
        <b/>
        <sz val="12"/>
        <color theme="1"/>
        <rFont val="Times New Roman"/>
        <family val="1"/>
        <charset val="186"/>
      </rPr>
      <t>, gab.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</si>
  <si>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1000x800,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</si>
  <si>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1800x2100,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</si>
  <si>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1000x2100,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</si>
  <si>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1500x2500,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</si>
  <si>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1000x2000,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</si>
  <si>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1000x1600,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</si>
  <si>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2000x1600,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</si>
  <si>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1050x2400,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</si>
  <si>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1800x1600,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</si>
  <si>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Rullo žalūzija "Diena- nakts"</t>
    </r>
    <r>
      <rPr>
        <sz val="12"/>
        <color theme="1"/>
        <rFont val="Times New Roman"/>
        <family val="1"/>
        <charset val="186"/>
      </rPr>
      <t>, 
1800x2500, 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</si>
  <si>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Drošības uzlika durvīm - Finger alert 110, wide</t>
    </r>
    <r>
      <rPr>
        <sz val="12"/>
        <color theme="1"/>
        <rFont val="Times New Roman"/>
        <family val="1"/>
        <charset val="186"/>
      </rPr>
      <t>,</t>
    </r>
    <r>
      <rPr>
        <b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150mm, caurspīdīga (platā, iekšpusei)</t>
    </r>
  </si>
  <si>
    <r>
      <rPr>
        <b/>
        <sz val="12"/>
        <color theme="1"/>
        <rFont val="Times New Roman"/>
        <family val="1"/>
        <charset val="186"/>
      </rPr>
      <t>Drošības uzlika durvīm - Finger alert 110, narrow</t>
    </r>
    <r>
      <rPr>
        <sz val="12"/>
        <color theme="1"/>
        <rFont val="Times New Roman"/>
        <family val="1"/>
        <charset val="186"/>
      </rPr>
      <t>, 150mm, caurspīdīga (šaurā , ārpusei)</t>
    </r>
  </si>
  <si>
    <t>Drošības uzlika durvīm, gab.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</si>
</sst>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b/>
      <vertAlign val="superscript"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b/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theme="6" tint="-0.499984740745262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sz val="11"/>
      <color theme="0" tint="-0.14999847407452621"/>
      <name val="Times New Roman"/>
      <family val="1"/>
      <charset val="186"/>
    </font>
    <font>
      <b/>
      <vertAlign val="superscript"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1" xfId="0" applyFont="1" applyBorder="1"/>
    <xf numFmtId="164" fontId="2" fillId="0" borderId="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left" textRotation="90" wrapText="1"/>
    </xf>
    <xf numFmtId="0" fontId="1" fillId="0" borderId="36" xfId="0" applyFont="1" applyBorder="1" applyAlignment="1">
      <alignment horizontal="left" textRotation="90" wrapText="1"/>
    </xf>
    <xf numFmtId="0" fontId="1" fillId="0" borderId="15" xfId="0" applyFont="1" applyBorder="1"/>
    <xf numFmtId="164" fontId="1" fillId="0" borderId="2" xfId="0" applyNumberFormat="1" applyFont="1" applyBorder="1" applyAlignment="1">
      <alignment horizontal="center"/>
    </xf>
    <xf numFmtId="0" fontId="1" fillId="0" borderId="34" xfId="0" applyFont="1" applyBorder="1"/>
    <xf numFmtId="164" fontId="2" fillId="0" borderId="19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0" xfId="0" applyFont="1" applyBorder="1" applyAlignment="1">
      <alignment horizontal="left" textRotation="90" wrapText="1"/>
    </xf>
    <xf numFmtId="0" fontId="1" fillId="0" borderId="22" xfId="0" applyFont="1" applyBorder="1" applyAlignment="1">
      <alignment horizontal="left" textRotation="90" wrapText="1"/>
    </xf>
    <xf numFmtId="0" fontId="1" fillId="0" borderId="1" xfId="0" applyFont="1" applyFill="1" applyBorder="1"/>
    <xf numFmtId="0" fontId="1" fillId="0" borderId="5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1" fillId="0" borderId="38" xfId="0" applyFont="1" applyBorder="1"/>
    <xf numFmtId="164" fontId="2" fillId="0" borderId="40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1" fillId="0" borderId="38" xfId="0" applyFont="1" applyBorder="1" applyAlignment="1">
      <alignment horizontal="center"/>
    </xf>
    <xf numFmtId="0" fontId="1" fillId="0" borderId="38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31" xfId="0" applyFont="1" applyBorder="1" applyAlignment="1">
      <alignment horizontal="left" textRotation="90" wrapText="1"/>
    </xf>
    <xf numFmtId="0" fontId="6" fillId="0" borderId="6" xfId="0" applyFont="1" applyBorder="1" applyAlignment="1">
      <alignment horizontal="center"/>
    </xf>
    <xf numFmtId="0" fontId="6" fillId="0" borderId="11" xfId="0" applyFont="1" applyBorder="1"/>
    <xf numFmtId="0" fontId="6" fillId="0" borderId="6" xfId="0" applyFont="1" applyBorder="1"/>
    <xf numFmtId="164" fontId="2" fillId="0" borderId="24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164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1" fillId="0" borderId="47" xfId="0" applyFont="1" applyBorder="1" applyAlignment="1">
      <alignment horizontal="left" textRotation="90" wrapText="1"/>
    </xf>
    <xf numFmtId="0" fontId="2" fillId="0" borderId="41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1" fillId="0" borderId="18" xfId="0" applyFont="1" applyBorder="1"/>
    <xf numFmtId="0" fontId="2" fillId="0" borderId="18" xfId="0" applyFont="1" applyBorder="1"/>
    <xf numFmtId="0" fontId="2" fillId="0" borderId="19" xfId="0" applyFont="1" applyBorder="1"/>
    <xf numFmtId="164" fontId="2" fillId="0" borderId="51" xfId="0" applyNumberFormat="1" applyFont="1" applyBorder="1" applyAlignment="1">
      <alignment horizontal="center"/>
    </xf>
    <xf numFmtId="164" fontId="2" fillId="0" borderId="52" xfId="0" applyNumberFormat="1" applyFont="1" applyBorder="1" applyAlignment="1">
      <alignment horizontal="center"/>
    </xf>
    <xf numFmtId="0" fontId="2" fillId="0" borderId="40" xfId="0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50" xfId="0" applyFont="1" applyFill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53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/>
    <xf numFmtId="0" fontId="2" fillId="0" borderId="4" xfId="0" applyFont="1" applyFill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57" xfId="0" applyFont="1" applyFill="1" applyBorder="1" applyAlignment="1">
      <alignment horizontal="left" textRotation="90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44" xfId="0" applyFont="1" applyFill="1" applyBorder="1"/>
    <xf numFmtId="0" fontId="1" fillId="0" borderId="45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left" textRotation="90" wrapText="1"/>
    </xf>
    <xf numFmtId="0" fontId="1" fillId="0" borderId="21" xfId="0" applyFont="1" applyFill="1" applyBorder="1" applyAlignment="1">
      <alignment horizontal="left" textRotation="90" wrapText="1"/>
    </xf>
    <xf numFmtId="0" fontId="1" fillId="0" borderId="22" xfId="0" applyFont="1" applyFill="1" applyBorder="1" applyAlignment="1">
      <alignment horizontal="left" textRotation="90" wrapText="1"/>
    </xf>
    <xf numFmtId="0" fontId="1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/>
    <xf numFmtId="0" fontId="1" fillId="0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0" fontId="2" fillId="0" borderId="27" xfId="0" applyFont="1" applyBorder="1" applyAlignment="1">
      <alignment horizontal="center"/>
    </xf>
    <xf numFmtId="0" fontId="6" fillId="0" borderId="33" xfId="0" applyFont="1" applyBorder="1" applyAlignment="1">
      <alignment horizontal="left" textRotation="90" wrapText="1"/>
    </xf>
    <xf numFmtId="0" fontId="6" fillId="0" borderId="36" xfId="0" applyFont="1" applyBorder="1" applyAlignment="1">
      <alignment horizontal="left" textRotation="90" wrapText="1"/>
    </xf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0" fontId="1" fillId="0" borderId="6" xfId="0" applyFont="1" applyFill="1" applyBorder="1"/>
    <xf numFmtId="164" fontId="2" fillId="0" borderId="3" xfId="0" applyNumberFormat="1" applyFont="1" applyBorder="1" applyAlignment="1">
      <alignment horizontal="center"/>
    </xf>
    <xf numFmtId="0" fontId="6" fillId="0" borderId="22" xfId="0" applyFont="1" applyBorder="1" applyAlignment="1">
      <alignment horizontal="left" textRotation="90" wrapText="1"/>
    </xf>
    <xf numFmtId="0" fontId="2" fillId="0" borderId="0" xfId="0" applyFont="1" applyBorder="1" applyAlignment="1">
      <alignment vertical="center" wrapText="1"/>
    </xf>
    <xf numFmtId="0" fontId="11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6" fillId="0" borderId="5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9" fillId="0" borderId="31" xfId="0" applyFont="1" applyBorder="1" applyAlignment="1"/>
    <xf numFmtId="0" fontId="9" fillId="0" borderId="32" xfId="0" applyFont="1" applyBorder="1" applyAlignment="1"/>
    <xf numFmtId="0" fontId="6" fillId="0" borderId="27" xfId="0" applyFont="1" applyBorder="1" applyAlignment="1">
      <alignment horizontal="center"/>
    </xf>
    <xf numFmtId="0" fontId="6" fillId="0" borderId="44" xfId="0" applyFont="1" applyBorder="1"/>
    <xf numFmtId="0" fontId="6" fillId="0" borderId="25" xfId="0" applyFont="1" applyBorder="1" applyAlignment="1">
      <alignment horizontal="center"/>
    </xf>
    <xf numFmtId="0" fontId="6" fillId="0" borderId="20" xfId="0" applyFont="1" applyBorder="1" applyAlignment="1">
      <alignment horizontal="left" textRotation="90" wrapText="1"/>
    </xf>
    <xf numFmtId="0" fontId="6" fillId="0" borderId="21" xfId="0" applyFont="1" applyBorder="1" applyAlignment="1">
      <alignment horizontal="left" textRotation="90" wrapText="1"/>
    </xf>
    <xf numFmtId="0" fontId="6" fillId="0" borderId="55" xfId="0" applyFont="1" applyBorder="1" applyAlignment="1">
      <alignment horizontal="left" textRotation="90" wrapText="1"/>
    </xf>
    <xf numFmtId="0" fontId="6" fillId="0" borderId="37" xfId="0" applyFont="1" applyBorder="1" applyAlignment="1">
      <alignment horizontal="left" textRotation="90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" xfId="0" applyFont="1" applyBorder="1"/>
    <xf numFmtId="0" fontId="6" fillId="0" borderId="7" xfId="0" applyFont="1" applyBorder="1" applyAlignment="1">
      <alignment horizontal="center"/>
    </xf>
    <xf numFmtId="0" fontId="6" fillId="0" borderId="1" xfId="0" applyFont="1" applyFill="1" applyBorder="1"/>
    <xf numFmtId="0" fontId="9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55" xfId="0" applyFont="1" applyBorder="1" applyAlignment="1">
      <alignment horizontal="center"/>
    </xf>
    <xf numFmtId="0" fontId="9" fillId="0" borderId="0" xfId="0" applyFont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right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1" xfId="0" applyFont="1" applyBorder="1"/>
    <xf numFmtId="0" fontId="6" fillId="0" borderId="32" xfId="0" applyFont="1" applyBorder="1" applyAlignment="1">
      <alignment horizontal="center"/>
    </xf>
    <xf numFmtId="0" fontId="6" fillId="0" borderId="43" xfId="0" applyFont="1" applyBorder="1" applyAlignment="1">
      <alignment horizontal="left" textRotation="90" wrapText="1"/>
    </xf>
    <xf numFmtId="0" fontId="6" fillId="0" borderId="44" xfId="0" applyFont="1" applyBorder="1" applyAlignment="1">
      <alignment horizontal="left" textRotation="90" wrapText="1"/>
    </xf>
    <xf numFmtId="0" fontId="6" fillId="0" borderId="27" xfId="0" applyFont="1" applyBorder="1" applyAlignment="1">
      <alignment horizontal="left" textRotation="90" wrapText="1"/>
    </xf>
    <xf numFmtId="0" fontId="6" fillId="0" borderId="46" xfId="0" applyFont="1" applyBorder="1" applyAlignment="1">
      <alignment horizontal="left" textRotation="90" wrapText="1"/>
    </xf>
    <xf numFmtId="0" fontId="6" fillId="0" borderId="47" xfId="0" applyFont="1" applyBorder="1" applyAlignment="1">
      <alignment horizontal="left" textRotation="90" wrapText="1"/>
    </xf>
    <xf numFmtId="0" fontId="6" fillId="0" borderId="45" xfId="0" applyFont="1" applyBorder="1" applyAlignment="1">
      <alignment horizontal="left" textRotation="90" wrapText="1"/>
    </xf>
    <xf numFmtId="0" fontId="6" fillId="0" borderId="23" xfId="0" applyFont="1" applyBorder="1" applyAlignment="1">
      <alignment horizontal="center"/>
    </xf>
    <xf numFmtId="0" fontId="6" fillId="0" borderId="5" xfId="0" applyFont="1" applyBorder="1"/>
    <xf numFmtId="0" fontId="6" fillId="0" borderId="60" xfId="0" applyFont="1" applyBorder="1" applyAlignment="1">
      <alignment horizontal="center"/>
    </xf>
    <xf numFmtId="0" fontId="6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3" xfId="0" applyFont="1" applyBorder="1"/>
    <xf numFmtId="0" fontId="9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right"/>
    </xf>
    <xf numFmtId="164" fontId="9" fillId="0" borderId="23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164" fontId="9" fillId="0" borderId="3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31" xfId="0" applyFont="1" applyBorder="1" applyAlignment="1">
      <alignment horizontal="center"/>
    </xf>
    <xf numFmtId="0" fontId="14" fillId="0" borderId="21" xfId="0" applyFont="1" applyBorder="1"/>
    <xf numFmtId="0" fontId="14" fillId="0" borderId="32" xfId="0" applyFont="1" applyBorder="1" applyAlignment="1">
      <alignment horizontal="center"/>
    </xf>
    <xf numFmtId="0" fontId="14" fillId="0" borderId="43" xfId="0" applyFont="1" applyBorder="1" applyAlignment="1">
      <alignment horizontal="left" textRotation="90" wrapText="1"/>
    </xf>
    <xf numFmtId="0" fontId="14" fillId="0" borderId="44" xfId="0" applyFont="1" applyBorder="1" applyAlignment="1">
      <alignment horizontal="left" textRotation="90" wrapText="1"/>
    </xf>
    <xf numFmtId="0" fontId="14" fillId="0" borderId="55" xfId="0" applyFont="1" applyBorder="1" applyAlignment="1">
      <alignment horizontal="left" textRotation="90" wrapText="1"/>
    </xf>
    <xf numFmtId="0" fontId="14" fillId="0" borderId="27" xfId="0" applyFont="1" applyBorder="1" applyAlignment="1">
      <alignment horizontal="left" textRotation="90" wrapText="1"/>
    </xf>
    <xf numFmtId="0" fontId="14" fillId="0" borderId="21" xfId="0" applyFont="1" applyBorder="1" applyAlignment="1">
      <alignment horizontal="left" textRotation="90" wrapText="1"/>
    </xf>
    <xf numFmtId="0" fontId="14" fillId="0" borderId="46" xfId="0" applyFont="1" applyBorder="1" applyAlignment="1">
      <alignment horizontal="left" textRotation="90" wrapText="1"/>
    </xf>
    <xf numFmtId="0" fontId="14" fillId="0" borderId="47" xfId="0" applyFont="1" applyBorder="1" applyAlignment="1">
      <alignment horizontal="left" textRotation="90" wrapText="1"/>
    </xf>
    <xf numFmtId="0" fontId="14" fillId="0" borderId="22" xfId="0" applyFont="1" applyBorder="1" applyAlignment="1">
      <alignment horizontal="left" textRotation="90" wrapText="1"/>
    </xf>
    <xf numFmtId="0" fontId="14" fillId="0" borderId="45" xfId="0" applyFont="1" applyBorder="1" applyAlignment="1">
      <alignment horizontal="left" textRotation="90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Border="1"/>
    <xf numFmtId="0" fontId="14" fillId="0" borderId="6" xfId="0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7" xfId="0" applyFont="1" applyBorder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7" fillId="0" borderId="20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7" fillId="0" borderId="32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7" fillId="0" borderId="33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1" xfId="0" applyFont="1" applyFill="1" applyBorder="1"/>
    <xf numFmtId="0" fontId="13" fillId="0" borderId="32" xfId="0" applyFont="1" applyFill="1" applyBorder="1" applyAlignment="1">
      <alignment horizontal="center"/>
    </xf>
    <xf numFmtId="0" fontId="13" fillId="0" borderId="56" xfId="0" applyFont="1" applyFill="1" applyBorder="1" applyAlignment="1">
      <alignment horizontal="left" textRotation="90" wrapText="1"/>
    </xf>
    <xf numFmtId="0" fontId="13" fillId="0" borderId="57" xfId="0" applyFont="1" applyFill="1" applyBorder="1" applyAlignment="1">
      <alignment horizontal="left" textRotation="90" wrapText="1"/>
    </xf>
    <xf numFmtId="0" fontId="13" fillId="0" borderId="59" xfId="0" applyFont="1" applyFill="1" applyBorder="1" applyAlignment="1">
      <alignment horizontal="left" textRotation="90" wrapText="1"/>
    </xf>
    <xf numFmtId="0" fontId="13" fillId="0" borderId="58" xfId="0" applyFont="1" applyFill="1" applyBorder="1" applyAlignment="1">
      <alignment horizontal="left" textRotation="90" wrapText="1"/>
    </xf>
    <xf numFmtId="0" fontId="13" fillId="0" borderId="0" xfId="0" applyFont="1" applyFill="1" applyAlignment="1">
      <alignment horizontal="left" textRotation="90"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" xfId="0" applyFont="1" applyBorder="1"/>
    <xf numFmtId="0" fontId="13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/>
    <xf numFmtId="0" fontId="13" fillId="0" borderId="12" xfId="0" applyFont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5" xfId="0" applyFont="1" applyBorder="1" applyAlignment="1">
      <alignment horizontal="right"/>
    </xf>
    <xf numFmtId="164" fontId="12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9" xfId="0" applyFont="1" applyBorder="1" applyAlignment="1">
      <alignment horizontal="right"/>
    </xf>
    <xf numFmtId="164" fontId="12" fillId="0" borderId="58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44" xfId="0" applyFont="1" applyBorder="1"/>
    <xf numFmtId="0" fontId="13" fillId="0" borderId="45" xfId="0" applyFont="1" applyBorder="1" applyAlignment="1">
      <alignment horizontal="center"/>
    </xf>
    <xf numFmtId="0" fontId="13" fillId="0" borderId="28" xfId="0" applyFont="1" applyFill="1" applyBorder="1" applyAlignment="1">
      <alignment horizontal="left" textRotation="90" wrapText="1"/>
    </xf>
    <xf numFmtId="0" fontId="13" fillId="0" borderId="46" xfId="0" applyFont="1" applyFill="1" applyBorder="1" applyAlignment="1">
      <alignment horizontal="left" textRotation="90" wrapText="1"/>
    </xf>
    <xf numFmtId="0" fontId="13" fillId="0" borderId="20" xfId="0" applyFont="1" applyBorder="1" applyAlignment="1">
      <alignment horizontal="left" textRotation="90" wrapText="1"/>
    </xf>
    <xf numFmtId="0" fontId="14" fillId="0" borderId="21" xfId="0" applyFont="1" applyFill="1" applyBorder="1" applyAlignment="1">
      <alignment horizontal="left" textRotation="90" wrapText="1"/>
    </xf>
    <xf numFmtId="0" fontId="13" fillId="0" borderId="36" xfId="0" applyFont="1" applyBorder="1" applyAlignment="1">
      <alignment horizontal="left" textRotation="90" wrapText="1"/>
    </xf>
    <xf numFmtId="0" fontId="13" fillId="0" borderId="22" xfId="0" applyFont="1" applyBorder="1" applyAlignment="1">
      <alignment horizontal="left" textRotation="90" wrapText="1"/>
    </xf>
    <xf numFmtId="0" fontId="13" fillId="0" borderId="4" xfId="0" applyFont="1" applyBorder="1"/>
    <xf numFmtId="164" fontId="13" fillId="0" borderId="6" xfId="0" applyNumberFormat="1" applyFont="1" applyFill="1" applyBorder="1" applyAlignment="1">
      <alignment horizontal="center"/>
    </xf>
    <xf numFmtId="164" fontId="13" fillId="0" borderId="7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right"/>
    </xf>
    <xf numFmtId="0" fontId="12" fillId="0" borderId="5" xfId="0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1" fontId="12" fillId="0" borderId="51" xfId="0" applyNumberFormat="1" applyFont="1" applyBorder="1" applyAlignment="1">
      <alignment horizontal="center"/>
    </xf>
    <xf numFmtId="1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9" xfId="0" applyFont="1" applyBorder="1" applyAlignment="1">
      <alignment horizontal="right"/>
    </xf>
    <xf numFmtId="1" fontId="12" fillId="0" borderId="8" xfId="0" applyNumberFormat="1" applyFont="1" applyBorder="1" applyAlignment="1">
      <alignment horizontal="center"/>
    </xf>
    <xf numFmtId="1" fontId="12" fillId="0" borderId="30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1" xfId="0" applyFont="1" applyBorder="1"/>
    <xf numFmtId="0" fontId="13" fillId="0" borderId="33" xfId="0" applyFont="1" applyBorder="1" applyAlignment="1">
      <alignment horizontal="center"/>
    </xf>
    <xf numFmtId="0" fontId="13" fillId="0" borderId="37" xfId="0" applyFont="1" applyFill="1" applyBorder="1" applyAlignment="1">
      <alignment horizontal="left" textRotation="90" wrapText="1"/>
    </xf>
    <xf numFmtId="0" fontId="13" fillId="0" borderId="32" xfId="0" applyFont="1" applyFill="1" applyBorder="1" applyAlignment="1">
      <alignment horizontal="left" textRotation="90" wrapText="1"/>
    </xf>
    <xf numFmtId="0" fontId="14" fillId="0" borderId="36" xfId="0" applyFont="1" applyBorder="1" applyAlignment="1">
      <alignment horizontal="left" textRotation="90" wrapText="1"/>
    </xf>
    <xf numFmtId="0" fontId="14" fillId="0" borderId="36" xfId="0" applyFont="1" applyFill="1" applyBorder="1" applyAlignment="1">
      <alignment horizontal="left" textRotation="90" wrapText="1"/>
    </xf>
    <xf numFmtId="0" fontId="13" fillId="0" borderId="0" xfId="0" applyFont="1" applyAlignment="1">
      <alignment wrapText="1"/>
    </xf>
    <xf numFmtId="0" fontId="13" fillId="0" borderId="16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164" fontId="14" fillId="0" borderId="2" xfId="0" applyNumberFormat="1" applyFont="1" applyFill="1" applyBorder="1" applyAlignment="1">
      <alignment horizontal="center"/>
    </xf>
    <xf numFmtId="1" fontId="13" fillId="0" borderId="6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3" fillId="0" borderId="7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4" xfId="0" applyFont="1" applyFill="1" applyBorder="1" applyAlignment="1">
      <alignment horizontal="center"/>
    </xf>
    <xf numFmtId="164" fontId="12" fillId="0" borderId="41" xfId="0" applyNumberFormat="1" applyFont="1" applyBorder="1" applyAlignment="1">
      <alignment horizontal="center"/>
    </xf>
    <xf numFmtId="1" fontId="12" fillId="0" borderId="18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/>
    </xf>
    <xf numFmtId="1" fontId="15" fillId="0" borderId="4" xfId="0" applyNumberFormat="1" applyFont="1" applyBorder="1" applyAlignment="1">
      <alignment horizontal="center"/>
    </xf>
    <xf numFmtId="1" fontId="15" fillId="0" borderId="18" xfId="0" applyNumberFormat="1" applyFont="1" applyBorder="1" applyAlignment="1">
      <alignment horizontal="center"/>
    </xf>
    <xf numFmtId="1" fontId="15" fillId="0" borderId="18" xfId="0" applyNumberFormat="1" applyFont="1" applyFill="1" applyBorder="1" applyAlignment="1">
      <alignment horizontal="center"/>
    </xf>
    <xf numFmtId="164" fontId="12" fillId="0" borderId="42" xfId="0" applyNumberFormat="1" applyFont="1" applyBorder="1" applyAlignment="1">
      <alignment horizontal="center"/>
    </xf>
    <xf numFmtId="1" fontId="12" fillId="0" borderId="19" xfId="0" applyNumberFormat="1" applyFont="1" applyBorder="1" applyAlignment="1">
      <alignment horizontal="center"/>
    </xf>
    <xf numFmtId="1" fontId="15" fillId="0" borderId="9" xfId="0" applyNumberFormat="1" applyFont="1" applyBorder="1" applyAlignment="1">
      <alignment horizontal="center"/>
    </xf>
    <xf numFmtId="1" fontId="15" fillId="0" borderId="19" xfId="0" applyNumberFormat="1" applyFont="1" applyBorder="1" applyAlignment="1">
      <alignment horizontal="center"/>
    </xf>
    <xf numFmtId="1" fontId="15" fillId="0" borderId="19" xfId="0" applyNumberFormat="1" applyFont="1" applyFill="1" applyBorder="1" applyAlignment="1">
      <alignment horizontal="center"/>
    </xf>
    <xf numFmtId="0" fontId="15" fillId="0" borderId="0" xfId="0" applyFont="1"/>
    <xf numFmtId="0" fontId="2" fillId="0" borderId="3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37" xfId="0" applyFont="1" applyBorder="1" applyAlignment="1">
      <alignment horizontal="right"/>
    </xf>
    <xf numFmtId="164" fontId="2" fillId="0" borderId="21" xfId="0" applyNumberFormat="1" applyFont="1" applyBorder="1" applyAlignment="1">
      <alignment horizontal="center"/>
    </xf>
    <xf numFmtId="0" fontId="2" fillId="0" borderId="0" xfId="0" applyFont="1" applyBorder="1" applyAlignment="1"/>
    <xf numFmtId="0" fontId="1" fillId="0" borderId="27" xfId="0" applyFont="1" applyBorder="1" applyAlignment="1">
      <alignment textRotation="90" wrapText="1"/>
    </xf>
    <xf numFmtId="0" fontId="1" fillId="0" borderId="46" xfId="0" applyFont="1" applyBorder="1" applyAlignment="1">
      <alignment textRotation="90" wrapText="1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45" xfId="0" applyFont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1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1" fillId="2" borderId="27" xfId="0" applyFont="1" applyFill="1" applyBorder="1" applyAlignment="1">
      <alignment textRotation="90" wrapText="1"/>
    </xf>
    <xf numFmtId="0" fontId="1" fillId="2" borderId="46" xfId="0" applyFont="1" applyFill="1" applyBorder="1" applyAlignment="1">
      <alignment textRotation="90" wrapText="1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zoomScaleNormal="100" workbookViewId="0">
      <selection activeCell="R30" sqref="R30"/>
    </sheetView>
  </sheetViews>
  <sheetFormatPr defaultRowHeight="15.75" x14ac:dyDescent="0.25"/>
  <cols>
    <col min="1" max="1" width="2" style="1" customWidth="1"/>
    <col min="2" max="2" width="6.140625" style="3" customWidth="1"/>
    <col min="3" max="3" width="21.140625" style="1" customWidth="1"/>
    <col min="4" max="4" width="11.140625" style="3" customWidth="1"/>
    <col min="5" max="5" width="10.42578125" style="1" bestFit="1" customWidth="1"/>
    <col min="6" max="6" width="10.42578125" style="1" customWidth="1"/>
    <col min="7" max="7" width="10.5703125" style="1" customWidth="1"/>
    <col min="8" max="8" width="10.140625" style="1" customWidth="1"/>
    <col min="9" max="9" width="10.5703125" style="1" customWidth="1"/>
    <col min="10" max="10" width="10.140625" style="1" customWidth="1"/>
    <col min="11" max="11" width="9.140625" style="1"/>
    <col min="12" max="12" width="7.7109375" style="1" customWidth="1"/>
    <col min="13" max="16384" width="9.140625" style="1"/>
  </cols>
  <sheetData>
    <row r="1" spans="2:12" ht="5.25" customHeight="1" thickBot="1" x14ac:dyDescent="0.3"/>
    <row r="2" spans="2:12" ht="19.5" thickBot="1" x14ac:dyDescent="0.3">
      <c r="E2" s="422" t="s">
        <v>23</v>
      </c>
      <c r="F2" s="423"/>
      <c r="G2" s="423"/>
      <c r="H2" s="423"/>
      <c r="I2" s="423"/>
      <c r="J2" s="423"/>
      <c r="K2" s="423"/>
      <c r="L2" s="424"/>
    </row>
    <row r="3" spans="2:12" ht="196.5" customHeight="1" thickBot="1" x14ac:dyDescent="0.3">
      <c r="B3" s="32" t="s">
        <v>26</v>
      </c>
      <c r="C3" s="34" t="s">
        <v>24</v>
      </c>
      <c r="D3" s="33" t="s">
        <v>25</v>
      </c>
      <c r="E3" s="58" t="s">
        <v>32</v>
      </c>
      <c r="F3" s="48" t="s">
        <v>33</v>
      </c>
      <c r="G3" s="48" t="s">
        <v>34</v>
      </c>
      <c r="H3" s="48" t="s">
        <v>66</v>
      </c>
      <c r="I3" s="48" t="s">
        <v>67</v>
      </c>
      <c r="J3" s="154" t="s">
        <v>86</v>
      </c>
      <c r="K3" s="59" t="s">
        <v>85</v>
      </c>
      <c r="L3" s="153" t="s">
        <v>72</v>
      </c>
    </row>
    <row r="4" spans="2:12" x14ac:dyDescent="0.25">
      <c r="B4" s="16">
        <v>1</v>
      </c>
      <c r="C4" s="17" t="s">
        <v>0</v>
      </c>
      <c r="D4" s="18">
        <v>15.5</v>
      </c>
      <c r="E4" s="40"/>
      <c r="F4" s="39"/>
      <c r="G4" s="39"/>
      <c r="H4" s="39"/>
      <c r="I4" s="39"/>
      <c r="J4" s="39"/>
      <c r="K4" s="41">
        <v>16</v>
      </c>
      <c r="L4" s="121">
        <v>10.5</v>
      </c>
    </row>
    <row r="5" spans="2:12" x14ac:dyDescent="0.25">
      <c r="B5" s="11">
        <v>2</v>
      </c>
      <c r="C5" s="8" t="s">
        <v>1</v>
      </c>
      <c r="D5" s="7">
        <v>24.4</v>
      </c>
      <c r="E5" s="11"/>
      <c r="F5" s="7"/>
      <c r="G5" s="7"/>
      <c r="H5" s="7"/>
      <c r="I5" s="7"/>
      <c r="J5" s="7">
        <v>26.3</v>
      </c>
      <c r="K5" s="12"/>
      <c r="L5" s="121">
        <v>15.7</v>
      </c>
    </row>
    <row r="6" spans="2:12" x14ac:dyDescent="0.25">
      <c r="B6" s="11">
        <v>3</v>
      </c>
      <c r="C6" s="8" t="s">
        <v>2</v>
      </c>
      <c r="D6" s="7">
        <v>3.6</v>
      </c>
      <c r="E6" s="11"/>
      <c r="F6" s="7"/>
      <c r="G6" s="7"/>
      <c r="H6" s="7"/>
      <c r="I6" s="7"/>
      <c r="J6" s="7">
        <v>3.8</v>
      </c>
      <c r="K6" s="12"/>
      <c r="L6" s="121"/>
    </row>
    <row r="7" spans="2:12" x14ac:dyDescent="0.25">
      <c r="B7" s="11">
        <v>4</v>
      </c>
      <c r="C7" s="8" t="s">
        <v>3</v>
      </c>
      <c r="D7" s="7">
        <v>2.1</v>
      </c>
      <c r="E7" s="11"/>
      <c r="F7" s="7"/>
      <c r="G7" s="7"/>
      <c r="H7" s="7"/>
      <c r="I7" s="7"/>
      <c r="J7" s="7">
        <v>2.2999999999999998</v>
      </c>
      <c r="K7" s="12"/>
      <c r="L7" s="121">
        <v>3</v>
      </c>
    </row>
    <row r="8" spans="2:12" x14ac:dyDescent="0.25">
      <c r="B8" s="11">
        <v>5</v>
      </c>
      <c r="C8" s="8" t="s">
        <v>1</v>
      </c>
      <c r="D8" s="7">
        <v>24.2</v>
      </c>
      <c r="E8" s="11"/>
      <c r="F8" s="7"/>
      <c r="G8" s="7"/>
      <c r="H8" s="7"/>
      <c r="I8" s="7"/>
      <c r="J8" s="7">
        <v>24.9</v>
      </c>
      <c r="K8" s="12"/>
      <c r="L8" s="121">
        <v>18.7</v>
      </c>
    </row>
    <row r="9" spans="2:12" x14ac:dyDescent="0.25">
      <c r="B9" s="11">
        <v>6</v>
      </c>
      <c r="C9" s="8" t="s">
        <v>4</v>
      </c>
      <c r="D9" s="7">
        <v>44.9</v>
      </c>
      <c r="E9" s="11"/>
      <c r="F9" s="7"/>
      <c r="G9" s="7">
        <v>46</v>
      </c>
      <c r="H9" s="45">
        <v>0.45</v>
      </c>
      <c r="I9" s="45">
        <v>0.28000000000000003</v>
      </c>
      <c r="J9" s="7"/>
      <c r="K9" s="12"/>
      <c r="L9" s="121">
        <v>17.3</v>
      </c>
    </row>
    <row r="10" spans="2:12" x14ac:dyDescent="0.25">
      <c r="B10" s="11">
        <v>7</v>
      </c>
      <c r="C10" s="8" t="s">
        <v>5</v>
      </c>
      <c r="D10" s="7">
        <v>20.9</v>
      </c>
      <c r="E10" s="11"/>
      <c r="F10" s="7"/>
      <c r="G10" s="7">
        <v>21.1</v>
      </c>
      <c r="H10" s="7"/>
      <c r="I10" s="7"/>
      <c r="J10" s="7"/>
      <c r="K10" s="12"/>
      <c r="L10" s="121">
        <v>21</v>
      </c>
    </row>
    <row r="11" spans="2:12" x14ac:dyDescent="0.25">
      <c r="B11" s="11">
        <v>8</v>
      </c>
      <c r="C11" s="8" t="s">
        <v>6</v>
      </c>
      <c r="D11" s="7">
        <v>8.1999999999999993</v>
      </c>
      <c r="E11" s="11"/>
      <c r="F11" s="7"/>
      <c r="G11" s="7"/>
      <c r="H11" s="7"/>
      <c r="I11" s="7"/>
      <c r="J11" s="7">
        <v>8.4</v>
      </c>
      <c r="K11" s="12"/>
      <c r="L11" s="121">
        <v>7.5</v>
      </c>
    </row>
    <row r="12" spans="2:12" x14ac:dyDescent="0.25">
      <c r="B12" s="11">
        <v>9</v>
      </c>
      <c r="C12" s="8" t="s">
        <v>7</v>
      </c>
      <c r="D12" s="7">
        <v>12.1</v>
      </c>
      <c r="E12" s="11"/>
      <c r="F12" s="7"/>
      <c r="G12" s="7">
        <v>12.3</v>
      </c>
      <c r="H12" s="7"/>
      <c r="I12" s="7"/>
      <c r="J12" s="7"/>
      <c r="K12" s="12"/>
      <c r="L12" s="121">
        <v>12.5</v>
      </c>
    </row>
    <row r="13" spans="2:12" x14ac:dyDescent="0.25">
      <c r="B13" s="11">
        <v>10</v>
      </c>
      <c r="C13" s="8" t="s">
        <v>8</v>
      </c>
      <c r="D13" s="7">
        <v>11.7</v>
      </c>
      <c r="E13" s="11"/>
      <c r="F13" s="7"/>
      <c r="G13" s="7"/>
      <c r="H13" s="7"/>
      <c r="I13" s="7"/>
      <c r="J13" s="7">
        <v>12.2</v>
      </c>
      <c r="K13" s="12"/>
      <c r="L13" s="121">
        <v>10</v>
      </c>
    </row>
    <row r="14" spans="2:12" x14ac:dyDescent="0.25">
      <c r="B14" s="11">
        <v>11</v>
      </c>
      <c r="C14" s="8" t="s">
        <v>0</v>
      </c>
      <c r="D14" s="7">
        <v>2.7</v>
      </c>
      <c r="E14" s="11"/>
      <c r="F14" s="7"/>
      <c r="G14" s="7"/>
      <c r="H14" s="7"/>
      <c r="I14" s="7"/>
      <c r="J14" s="7">
        <v>3</v>
      </c>
      <c r="K14" s="12"/>
      <c r="L14" s="121">
        <v>4.5</v>
      </c>
    </row>
    <row r="15" spans="2:12" x14ac:dyDescent="0.25">
      <c r="B15" s="11">
        <v>12</v>
      </c>
      <c r="C15" s="8" t="s">
        <v>9</v>
      </c>
      <c r="D15" s="7">
        <v>20.2</v>
      </c>
      <c r="E15" s="11"/>
      <c r="F15" s="7"/>
      <c r="G15" s="7"/>
      <c r="H15" s="7"/>
      <c r="I15" s="7"/>
      <c r="J15" s="7">
        <v>20.6</v>
      </c>
      <c r="K15" s="12"/>
      <c r="L15" s="169">
        <v>20.2</v>
      </c>
    </row>
    <row r="16" spans="2:12" x14ac:dyDescent="0.25">
      <c r="B16" s="11">
        <v>13</v>
      </c>
      <c r="C16" s="8" t="s">
        <v>10</v>
      </c>
      <c r="D16" s="7">
        <v>10.1</v>
      </c>
      <c r="E16" s="11"/>
      <c r="F16" s="7"/>
      <c r="G16" s="7"/>
      <c r="H16" s="7"/>
      <c r="I16" s="7"/>
      <c r="J16" s="7">
        <v>10.1</v>
      </c>
      <c r="K16" s="12"/>
      <c r="L16" s="121">
        <v>5</v>
      </c>
    </row>
    <row r="17" spans="2:12" x14ac:dyDescent="0.25">
      <c r="B17" s="11">
        <v>14</v>
      </c>
      <c r="C17" s="8" t="s">
        <v>11</v>
      </c>
      <c r="D17" s="7">
        <v>9.8000000000000007</v>
      </c>
      <c r="E17" s="11">
        <v>11.2</v>
      </c>
      <c r="F17" s="7"/>
      <c r="G17" s="7"/>
      <c r="H17" s="7"/>
      <c r="I17" s="7"/>
      <c r="J17" s="7"/>
      <c r="K17" s="12"/>
      <c r="L17" s="121"/>
    </row>
    <row r="18" spans="2:12" x14ac:dyDescent="0.25">
      <c r="B18" s="11">
        <v>15</v>
      </c>
      <c r="C18" s="8" t="s">
        <v>12</v>
      </c>
      <c r="D18" s="7">
        <v>56.7</v>
      </c>
      <c r="E18" s="11"/>
      <c r="F18" s="7">
        <v>43.4</v>
      </c>
      <c r="G18" s="7">
        <v>13.6</v>
      </c>
      <c r="H18" s="45"/>
      <c r="I18" s="45">
        <v>0.4</v>
      </c>
      <c r="J18" s="7"/>
      <c r="K18" s="12"/>
      <c r="L18" s="121">
        <v>22</v>
      </c>
    </row>
    <row r="19" spans="2:12" x14ac:dyDescent="0.25">
      <c r="B19" s="11">
        <v>16</v>
      </c>
      <c r="C19" s="8" t="s">
        <v>13</v>
      </c>
      <c r="D19" s="7">
        <v>16.7</v>
      </c>
      <c r="E19" s="11"/>
      <c r="F19" s="7"/>
      <c r="G19" s="7">
        <v>16.899999999999999</v>
      </c>
      <c r="H19" s="45">
        <v>0.42</v>
      </c>
      <c r="I19" s="45">
        <v>0.16</v>
      </c>
      <c r="J19" s="7"/>
      <c r="K19" s="12"/>
      <c r="L19" s="121">
        <v>12.5</v>
      </c>
    </row>
    <row r="20" spans="2:12" x14ac:dyDescent="0.25">
      <c r="B20" s="11">
        <v>17</v>
      </c>
      <c r="C20" s="8" t="s">
        <v>13</v>
      </c>
      <c r="D20" s="7">
        <v>19.100000000000001</v>
      </c>
      <c r="E20" s="11"/>
      <c r="F20" s="7"/>
      <c r="G20" s="45">
        <v>19.600000000000001</v>
      </c>
      <c r="H20" s="45">
        <v>0.2</v>
      </c>
      <c r="I20" s="45">
        <v>0.3</v>
      </c>
      <c r="J20" s="45"/>
      <c r="K20" s="89"/>
      <c r="L20" s="125">
        <v>9.4</v>
      </c>
    </row>
    <row r="21" spans="2:12" x14ac:dyDescent="0.25">
      <c r="B21" s="11">
        <v>18</v>
      </c>
      <c r="C21" s="8" t="s">
        <v>12</v>
      </c>
      <c r="D21" s="7">
        <v>47.2</v>
      </c>
      <c r="E21" s="11"/>
      <c r="F21" s="7">
        <v>34.200000000000003</v>
      </c>
      <c r="G21" s="7">
        <v>13.1</v>
      </c>
      <c r="H21" s="45"/>
      <c r="I21" s="45">
        <v>0.4</v>
      </c>
      <c r="J21" s="45"/>
      <c r="K21" s="89"/>
      <c r="L21" s="125">
        <v>25</v>
      </c>
    </row>
    <row r="22" spans="2:12" x14ac:dyDescent="0.25">
      <c r="B22" s="11">
        <v>19</v>
      </c>
      <c r="C22" s="8" t="s">
        <v>11</v>
      </c>
      <c r="D22" s="7">
        <v>12.9</v>
      </c>
      <c r="E22" s="88">
        <v>14.5</v>
      </c>
      <c r="F22" s="45"/>
      <c r="G22" s="7"/>
      <c r="H22" s="45"/>
      <c r="I22" s="45"/>
      <c r="J22" s="45"/>
      <c r="K22" s="89"/>
      <c r="L22" s="125"/>
    </row>
    <row r="23" spans="2:12" x14ac:dyDescent="0.25">
      <c r="B23" s="11">
        <v>20</v>
      </c>
      <c r="C23" s="8" t="s">
        <v>13</v>
      </c>
      <c r="D23" s="7">
        <v>18.899999999999999</v>
      </c>
      <c r="E23" s="88"/>
      <c r="F23" s="45"/>
      <c r="G23" s="45">
        <v>18.7</v>
      </c>
      <c r="H23" s="45">
        <v>0.41</v>
      </c>
      <c r="I23" s="45">
        <v>0.16</v>
      </c>
      <c r="J23" s="45"/>
      <c r="K23" s="89"/>
      <c r="L23" s="125">
        <v>15.4</v>
      </c>
    </row>
    <row r="24" spans="2:12" x14ac:dyDescent="0.25">
      <c r="B24" s="11">
        <v>21</v>
      </c>
      <c r="C24" s="8" t="s">
        <v>12</v>
      </c>
      <c r="D24" s="7">
        <v>53.6</v>
      </c>
      <c r="E24" s="11"/>
      <c r="F24" s="7">
        <v>40.4</v>
      </c>
      <c r="G24" s="7">
        <v>13.5</v>
      </c>
      <c r="H24" s="45"/>
      <c r="I24" s="45">
        <v>0.4</v>
      </c>
      <c r="J24" s="45"/>
      <c r="K24" s="89"/>
      <c r="L24" s="125">
        <v>24.3</v>
      </c>
    </row>
    <row r="25" spans="2:12" x14ac:dyDescent="0.25">
      <c r="B25" s="11">
        <v>22</v>
      </c>
      <c r="C25" s="8" t="s">
        <v>11</v>
      </c>
      <c r="D25" s="7">
        <v>12.4</v>
      </c>
      <c r="E25" s="88">
        <v>13.6</v>
      </c>
      <c r="F25" s="7"/>
      <c r="G25" s="7"/>
      <c r="H25" s="45"/>
      <c r="I25" s="45"/>
      <c r="J25" s="7"/>
      <c r="K25" s="12"/>
      <c r="L25" s="121"/>
    </row>
    <row r="26" spans="2:12" x14ac:dyDescent="0.25">
      <c r="B26" s="11">
        <v>23</v>
      </c>
      <c r="C26" s="8" t="s">
        <v>14</v>
      </c>
      <c r="D26" s="7">
        <v>22.3</v>
      </c>
      <c r="E26" s="11"/>
      <c r="F26" s="7"/>
      <c r="G26" s="7"/>
      <c r="H26" s="45"/>
      <c r="I26" s="45"/>
      <c r="J26" s="7">
        <v>22.4</v>
      </c>
      <c r="K26" s="12"/>
      <c r="L26" s="121">
        <v>3.7</v>
      </c>
    </row>
    <row r="27" spans="2:12" x14ac:dyDescent="0.25">
      <c r="B27" s="11"/>
      <c r="C27" s="8"/>
      <c r="E27" s="11"/>
      <c r="F27" s="7"/>
      <c r="G27" s="7"/>
      <c r="H27" s="7"/>
      <c r="I27" s="7"/>
      <c r="J27" s="7"/>
      <c r="K27" s="12"/>
      <c r="L27" s="121"/>
    </row>
    <row r="28" spans="2:12" ht="16.5" thickBot="1" x14ac:dyDescent="0.3">
      <c r="B28" s="19" t="s">
        <v>15</v>
      </c>
      <c r="C28" s="20" t="s">
        <v>16</v>
      </c>
      <c r="D28" s="21">
        <v>9.6</v>
      </c>
      <c r="E28" s="19"/>
      <c r="F28" s="21"/>
      <c r="G28" s="21"/>
      <c r="H28" s="21"/>
      <c r="I28" s="21"/>
      <c r="J28" s="21"/>
      <c r="K28" s="22"/>
      <c r="L28" s="121"/>
    </row>
    <row r="29" spans="2:12" s="5" customFormat="1" x14ac:dyDescent="0.25">
      <c r="B29" s="29"/>
      <c r="C29" s="30" t="s">
        <v>21</v>
      </c>
      <c r="D29" s="35">
        <f>SUM(D4:D26)</f>
        <v>470.19999999999993</v>
      </c>
      <c r="E29" s="23">
        <f t="shared" ref="E29:L29" si="0">SUM(E4:E28)</f>
        <v>39.299999999999997</v>
      </c>
      <c r="F29" s="25">
        <f t="shared" si="0"/>
        <v>118</v>
      </c>
      <c r="G29" s="25">
        <f t="shared" si="0"/>
        <v>174.79999999999995</v>
      </c>
      <c r="H29" s="25">
        <f>SUM(H4:H28)</f>
        <v>1.48</v>
      </c>
      <c r="I29" s="25">
        <f>SUM(I4:I28)</f>
        <v>2.1</v>
      </c>
      <c r="J29" s="25">
        <f t="shared" si="0"/>
        <v>134</v>
      </c>
      <c r="K29" s="26">
        <f t="shared" si="0"/>
        <v>16</v>
      </c>
      <c r="L29" s="123">
        <f t="shared" si="0"/>
        <v>258.20000000000005</v>
      </c>
    </row>
    <row r="30" spans="2:12" s="5" customFormat="1" ht="16.5" thickBot="1" x14ac:dyDescent="0.3">
      <c r="B30" s="28"/>
      <c r="C30" s="31" t="s">
        <v>20</v>
      </c>
      <c r="D30" s="36">
        <f>D29+gridas_2st!D14</f>
        <v>725.19999999999993</v>
      </c>
      <c r="E30" s="13">
        <f>E29+gridas_2st!E14</f>
        <v>76.8</v>
      </c>
      <c r="F30" s="14">
        <f>F29+gridas_2st!F14</f>
        <v>221.8</v>
      </c>
      <c r="G30" s="14">
        <f>G29+gridas_2st!G14</f>
        <v>286.79999999999995</v>
      </c>
      <c r="H30" s="14">
        <f>H29+gridas_2st!H14</f>
        <v>2.5099999999999998</v>
      </c>
      <c r="I30" s="14">
        <f>I29+gridas_2st!I14</f>
        <v>3.92</v>
      </c>
      <c r="J30" s="14">
        <f>J29+gridas_2st!J14</f>
        <v>142.69999999999999</v>
      </c>
      <c r="K30" s="15">
        <f>K29</f>
        <v>16</v>
      </c>
      <c r="L30" s="124">
        <f>L29+gridas_2st!K14</f>
        <v>372.6</v>
      </c>
    </row>
    <row r="31" spans="2:12" ht="15.75" customHeight="1" x14ac:dyDescent="0.25">
      <c r="E31" s="4"/>
      <c r="F31" s="4"/>
      <c r="G31" s="4"/>
      <c r="H31" s="4"/>
      <c r="I31" s="4"/>
      <c r="J31" s="4"/>
      <c r="K31" s="4"/>
      <c r="L31" s="4"/>
    </row>
    <row r="32" spans="2:12" x14ac:dyDescent="0.25">
      <c r="B32" s="168" t="s">
        <v>91</v>
      </c>
      <c r="E32" s="4"/>
      <c r="F32" s="4"/>
      <c r="G32" s="4"/>
      <c r="H32" s="4"/>
      <c r="I32" s="1" t="s">
        <v>92</v>
      </c>
      <c r="K32" s="4"/>
      <c r="L32" s="4"/>
    </row>
    <row r="33" spans="2:11" x14ac:dyDescent="0.25">
      <c r="B33" s="168" t="s">
        <v>81</v>
      </c>
      <c r="E33" s="4"/>
      <c r="F33" s="4"/>
      <c r="G33" s="4"/>
      <c r="H33" s="4"/>
      <c r="I33" s="3"/>
      <c r="J33" s="168" t="s">
        <v>88</v>
      </c>
      <c r="K33" s="3"/>
    </row>
    <row r="34" spans="2:11" x14ac:dyDescent="0.25">
      <c r="B34" s="4"/>
      <c r="C34" s="168" t="s">
        <v>82</v>
      </c>
      <c r="I34" s="3"/>
      <c r="J34" s="168" t="s">
        <v>89</v>
      </c>
      <c r="K34" s="3"/>
    </row>
    <row r="35" spans="2:11" x14ac:dyDescent="0.25">
      <c r="I35" s="3"/>
      <c r="J35" s="168" t="s">
        <v>90</v>
      </c>
      <c r="K35" s="3"/>
    </row>
  </sheetData>
  <mergeCells count="1">
    <mergeCell ref="E2:L2"/>
  </mergeCells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4"/>
  <sheetViews>
    <sheetView zoomScale="55" zoomScaleNormal="55" workbookViewId="0">
      <selection activeCell="AG79" sqref="AG79"/>
    </sheetView>
  </sheetViews>
  <sheetFormatPr defaultRowHeight="15.75" x14ac:dyDescent="0.25"/>
  <cols>
    <col min="1" max="1" width="1.85546875" style="1" customWidth="1"/>
    <col min="2" max="2" width="5.7109375" style="4" customWidth="1"/>
    <col min="3" max="3" width="19.5703125" style="1" customWidth="1"/>
    <col min="4" max="4" width="11.85546875" style="4" customWidth="1"/>
    <col min="5" max="6" width="6.85546875" style="1" bestFit="1" customWidth="1"/>
    <col min="7" max="9" width="6.85546875" style="1" customWidth="1"/>
    <col min="10" max="10" width="6.85546875" style="1" bestFit="1" customWidth="1"/>
    <col min="11" max="11" width="6.85546875" style="1" customWidth="1"/>
    <col min="12" max="13" width="6.85546875" style="1" bestFit="1" customWidth="1"/>
    <col min="14" max="15" width="7.140625" style="1" customWidth="1"/>
    <col min="16" max="16" width="7.28515625" style="1" customWidth="1"/>
    <col min="17" max="17" width="7.42578125" style="1" customWidth="1"/>
    <col min="18" max="18" width="7.140625" style="1" customWidth="1"/>
    <col min="19" max="19" width="9.85546875" style="1" bestFit="1" customWidth="1"/>
    <col min="20" max="20" width="7.140625" style="1" customWidth="1"/>
    <col min="21" max="21" width="6.85546875" style="1" bestFit="1" customWidth="1"/>
    <col min="22" max="22" width="9.85546875" style="1" bestFit="1" customWidth="1"/>
    <col min="23" max="16384" width="9.140625" style="1"/>
  </cols>
  <sheetData>
    <row r="1" spans="2:22" ht="16.5" thickBot="1" x14ac:dyDescent="0.3"/>
    <row r="2" spans="2:22" s="117" customFormat="1" ht="16.5" thickBot="1" x14ac:dyDescent="0.3">
      <c r="B2" s="116"/>
      <c r="D2" s="116"/>
      <c r="E2" s="443" t="s">
        <v>80</v>
      </c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445"/>
    </row>
    <row r="3" spans="2:22" s="117" customFormat="1" ht="16.5" thickBot="1" x14ac:dyDescent="0.3">
      <c r="B3" s="116"/>
      <c r="D3" s="116"/>
      <c r="E3" s="165">
        <v>1</v>
      </c>
      <c r="F3" s="166">
        <v>2</v>
      </c>
      <c r="G3" s="166">
        <v>3</v>
      </c>
      <c r="H3" s="166">
        <v>4</v>
      </c>
      <c r="I3" s="166">
        <v>5</v>
      </c>
      <c r="J3" s="166">
        <v>7</v>
      </c>
      <c r="K3" s="166">
        <v>8</v>
      </c>
      <c r="L3" s="166">
        <v>9</v>
      </c>
      <c r="M3" s="166">
        <v>10</v>
      </c>
      <c r="N3" s="166">
        <v>11</v>
      </c>
      <c r="O3" s="166">
        <v>13</v>
      </c>
      <c r="P3" s="166">
        <v>17</v>
      </c>
      <c r="Q3" s="166">
        <v>18</v>
      </c>
      <c r="R3" s="166">
        <v>19</v>
      </c>
      <c r="S3" s="166">
        <v>20</v>
      </c>
      <c r="T3" s="166">
        <v>21</v>
      </c>
      <c r="U3" s="166">
        <v>22</v>
      </c>
      <c r="V3" s="167">
        <v>25</v>
      </c>
    </row>
    <row r="4" spans="2:22" s="117" customFormat="1" ht="239.25" customHeight="1" thickBot="1" x14ac:dyDescent="0.3">
      <c r="B4" s="135" t="s">
        <v>26</v>
      </c>
      <c r="C4" s="136" t="s">
        <v>24</v>
      </c>
      <c r="D4" s="137" t="s">
        <v>25</v>
      </c>
      <c r="E4" s="138" t="s">
        <v>48</v>
      </c>
      <c r="F4" s="139" t="s">
        <v>47</v>
      </c>
      <c r="G4" s="132" t="s">
        <v>62</v>
      </c>
      <c r="H4" s="132" t="s">
        <v>61</v>
      </c>
      <c r="I4" s="132" t="s">
        <v>65</v>
      </c>
      <c r="J4" s="139" t="s">
        <v>58</v>
      </c>
      <c r="K4" s="132" t="s">
        <v>59</v>
      </c>
      <c r="L4" s="139" t="s">
        <v>55</v>
      </c>
      <c r="M4" s="139" t="s">
        <v>49</v>
      </c>
      <c r="N4" s="139" t="s">
        <v>50</v>
      </c>
      <c r="O4" s="132" t="s">
        <v>56</v>
      </c>
      <c r="P4" s="139" t="s">
        <v>51</v>
      </c>
      <c r="Q4" s="139" t="s">
        <v>83</v>
      </c>
      <c r="R4" s="139" t="s">
        <v>54</v>
      </c>
      <c r="S4" s="132" t="s">
        <v>63</v>
      </c>
      <c r="T4" s="139" t="s">
        <v>53</v>
      </c>
      <c r="U4" s="139" t="s">
        <v>52</v>
      </c>
      <c r="V4" s="140" t="s">
        <v>64</v>
      </c>
    </row>
    <row r="5" spans="2:22" s="117" customFormat="1" x14ac:dyDescent="0.25">
      <c r="B5" s="133">
        <v>24</v>
      </c>
      <c r="C5" s="134" t="s">
        <v>14</v>
      </c>
      <c r="D5" s="127">
        <v>8.5</v>
      </c>
      <c r="E5" s="133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41"/>
    </row>
    <row r="6" spans="2:22" s="117" customFormat="1" x14ac:dyDescent="0.25">
      <c r="B6" s="88">
        <v>25</v>
      </c>
      <c r="C6" s="60" t="s">
        <v>13</v>
      </c>
      <c r="D6" s="45">
        <v>52</v>
      </c>
      <c r="E6" s="88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89"/>
    </row>
    <row r="7" spans="2:22" s="117" customFormat="1" x14ac:dyDescent="0.25">
      <c r="B7" s="88">
        <v>26</v>
      </c>
      <c r="C7" s="60" t="s">
        <v>11</v>
      </c>
      <c r="D7" s="45">
        <v>11.5</v>
      </c>
      <c r="E7" s="88">
        <v>3</v>
      </c>
      <c r="F7" s="45">
        <v>1</v>
      </c>
      <c r="G7" s="45"/>
      <c r="H7" s="45"/>
      <c r="I7" s="45">
        <v>1</v>
      </c>
      <c r="J7" s="45">
        <v>2</v>
      </c>
      <c r="K7" s="45">
        <v>1</v>
      </c>
      <c r="L7" s="45">
        <v>1</v>
      </c>
      <c r="M7" s="45">
        <v>1</v>
      </c>
      <c r="N7" s="45"/>
      <c r="O7" s="45"/>
      <c r="P7" s="45">
        <v>3</v>
      </c>
      <c r="Q7" s="45">
        <v>1</v>
      </c>
      <c r="R7" s="45">
        <v>4</v>
      </c>
      <c r="S7" s="45">
        <v>1</v>
      </c>
      <c r="T7" s="45">
        <v>3</v>
      </c>
      <c r="U7" s="45">
        <v>1</v>
      </c>
      <c r="V7" s="89">
        <v>1</v>
      </c>
    </row>
    <row r="8" spans="2:22" s="117" customFormat="1" x14ac:dyDescent="0.25">
      <c r="B8" s="88">
        <v>27</v>
      </c>
      <c r="C8" s="60" t="s">
        <v>12</v>
      </c>
      <c r="D8" s="45">
        <v>50.8</v>
      </c>
      <c r="E8" s="88"/>
      <c r="F8" s="45"/>
      <c r="G8" s="45">
        <v>1</v>
      </c>
      <c r="H8" s="45">
        <v>1</v>
      </c>
      <c r="I8" s="45"/>
      <c r="J8" s="45"/>
      <c r="K8" s="45"/>
      <c r="L8" s="45"/>
      <c r="M8" s="45"/>
      <c r="N8" s="45"/>
      <c r="O8" s="45">
        <v>1</v>
      </c>
      <c r="P8" s="45"/>
      <c r="Q8" s="45"/>
      <c r="R8" s="45"/>
      <c r="S8" s="45"/>
      <c r="T8" s="45"/>
      <c r="U8" s="45"/>
      <c r="V8" s="89"/>
    </row>
    <row r="9" spans="2:22" s="117" customFormat="1" x14ac:dyDescent="0.25">
      <c r="B9" s="88">
        <v>28</v>
      </c>
      <c r="C9" s="60" t="s">
        <v>12</v>
      </c>
      <c r="D9" s="45">
        <v>54.9</v>
      </c>
      <c r="E9" s="88"/>
      <c r="F9" s="45"/>
      <c r="G9" s="45">
        <v>1</v>
      </c>
      <c r="H9" s="45">
        <v>1</v>
      </c>
      <c r="I9" s="45"/>
      <c r="J9" s="45"/>
      <c r="K9" s="45"/>
      <c r="L9" s="45"/>
      <c r="M9" s="45"/>
      <c r="N9" s="45"/>
      <c r="O9" s="45">
        <v>1</v>
      </c>
      <c r="P9" s="45"/>
      <c r="Q9" s="45"/>
      <c r="R9" s="45"/>
      <c r="S9" s="45"/>
      <c r="T9" s="45"/>
      <c r="U9" s="45"/>
      <c r="V9" s="89"/>
    </row>
    <row r="10" spans="2:22" s="117" customFormat="1" x14ac:dyDescent="0.25">
      <c r="B10" s="88">
        <v>29</v>
      </c>
      <c r="C10" s="60" t="s">
        <v>11</v>
      </c>
      <c r="D10" s="45">
        <v>10.1</v>
      </c>
      <c r="E10" s="88">
        <v>3</v>
      </c>
      <c r="F10" s="45">
        <v>1</v>
      </c>
      <c r="G10" s="45"/>
      <c r="H10" s="45"/>
      <c r="I10" s="45">
        <v>1</v>
      </c>
      <c r="J10" s="45">
        <v>2</v>
      </c>
      <c r="K10" s="45">
        <v>1</v>
      </c>
      <c r="L10" s="45">
        <v>1</v>
      </c>
      <c r="M10" s="45">
        <v>1</v>
      </c>
      <c r="N10" s="45"/>
      <c r="O10" s="45"/>
      <c r="P10" s="45">
        <v>3</v>
      </c>
      <c r="Q10" s="45">
        <v>1</v>
      </c>
      <c r="R10" s="45">
        <v>4</v>
      </c>
      <c r="S10" s="45">
        <v>1</v>
      </c>
      <c r="T10" s="45">
        <v>3</v>
      </c>
      <c r="U10" s="45">
        <v>1</v>
      </c>
      <c r="V10" s="89">
        <v>1</v>
      </c>
    </row>
    <row r="11" spans="2:22" s="117" customFormat="1" x14ac:dyDescent="0.25">
      <c r="B11" s="88">
        <v>30</v>
      </c>
      <c r="C11" s="60" t="s">
        <v>11</v>
      </c>
      <c r="D11" s="45">
        <v>10.7</v>
      </c>
      <c r="E11" s="88">
        <v>3</v>
      </c>
      <c r="F11" s="45">
        <v>1</v>
      </c>
      <c r="G11" s="45"/>
      <c r="H11" s="45"/>
      <c r="I11" s="45">
        <v>1</v>
      </c>
      <c r="J11" s="45">
        <v>2</v>
      </c>
      <c r="K11" s="45">
        <v>1</v>
      </c>
      <c r="L11" s="45">
        <v>1</v>
      </c>
      <c r="M11" s="45"/>
      <c r="N11" s="45">
        <v>1</v>
      </c>
      <c r="O11" s="45"/>
      <c r="P11" s="45">
        <v>3</v>
      </c>
      <c r="Q11" s="45">
        <v>1</v>
      </c>
      <c r="R11" s="45">
        <v>4</v>
      </c>
      <c r="S11" s="45">
        <v>1</v>
      </c>
      <c r="T11" s="45">
        <v>3</v>
      </c>
      <c r="U11" s="45">
        <v>1</v>
      </c>
      <c r="V11" s="89">
        <v>1</v>
      </c>
    </row>
    <row r="12" spans="2:22" s="117" customFormat="1" x14ac:dyDescent="0.25">
      <c r="B12" s="88">
        <v>31</v>
      </c>
      <c r="C12" s="60" t="s">
        <v>12</v>
      </c>
      <c r="D12" s="45">
        <v>56.5</v>
      </c>
      <c r="E12" s="88"/>
      <c r="F12" s="45"/>
      <c r="G12" s="45">
        <v>1</v>
      </c>
      <c r="H12" s="45">
        <v>1</v>
      </c>
      <c r="I12" s="45"/>
      <c r="J12" s="45"/>
      <c r="K12" s="45"/>
      <c r="L12" s="45"/>
      <c r="M12" s="45"/>
      <c r="N12" s="45"/>
      <c r="O12" s="45">
        <v>1</v>
      </c>
      <c r="P12" s="45"/>
      <c r="Q12" s="45"/>
      <c r="R12" s="45"/>
      <c r="S12" s="45"/>
      <c r="T12" s="45"/>
      <c r="U12" s="45"/>
      <c r="V12" s="89"/>
    </row>
    <row r="13" spans="2:22" s="117" customFormat="1" x14ac:dyDescent="0.25">
      <c r="B13" s="88"/>
      <c r="C13" s="60"/>
      <c r="D13" s="142"/>
      <c r="E13" s="88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89"/>
    </row>
    <row r="14" spans="2:22" s="117" customFormat="1" ht="16.5" thickBot="1" x14ac:dyDescent="0.3">
      <c r="B14" s="143" t="s">
        <v>18</v>
      </c>
      <c r="C14" s="144" t="s">
        <v>17</v>
      </c>
      <c r="D14" s="126">
        <v>19.600000000000001</v>
      </c>
      <c r="E14" s="143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45"/>
    </row>
    <row r="15" spans="2:22" s="129" customFormat="1" x14ac:dyDescent="0.25">
      <c r="B15" s="146"/>
      <c r="C15" s="151" t="s">
        <v>19</v>
      </c>
      <c r="D15" s="147">
        <f>SUM(D5:D12)</f>
        <v>254.99999999999997</v>
      </c>
      <c r="E15" s="146">
        <f>SUM(E7:E14)</f>
        <v>9</v>
      </c>
      <c r="F15" s="130">
        <f>SUM(F7:F14)</f>
        <v>3</v>
      </c>
      <c r="G15" s="130">
        <f>SUM(G5:G14)</f>
        <v>3</v>
      </c>
      <c r="H15" s="130">
        <f>SUM(H5:H14)</f>
        <v>3</v>
      </c>
      <c r="I15" s="130">
        <f>SUM(I5:I14)</f>
        <v>3</v>
      </c>
      <c r="J15" s="130">
        <f>SUM(J7:J14)</f>
        <v>6</v>
      </c>
      <c r="K15" s="130">
        <f>SUM(K5:K14)</f>
        <v>3</v>
      </c>
      <c r="L15" s="130">
        <f>SUM(L7:L14)</f>
        <v>3</v>
      </c>
      <c r="M15" s="130">
        <f>SUM(M7:M14)</f>
        <v>2</v>
      </c>
      <c r="N15" s="130">
        <f>SUM(N7:N14)</f>
        <v>1</v>
      </c>
      <c r="O15" s="130">
        <f>SUM(O5:O14)</f>
        <v>3</v>
      </c>
      <c r="P15" s="130">
        <f t="shared" ref="P15:V15" si="0">SUM(P7:P14)</f>
        <v>9</v>
      </c>
      <c r="Q15" s="130">
        <f t="shared" si="0"/>
        <v>3</v>
      </c>
      <c r="R15" s="130">
        <f t="shared" si="0"/>
        <v>12</v>
      </c>
      <c r="S15" s="130">
        <f t="shared" si="0"/>
        <v>3</v>
      </c>
      <c r="T15" s="130">
        <f t="shared" si="0"/>
        <v>9</v>
      </c>
      <c r="U15" s="130">
        <f t="shared" si="0"/>
        <v>3</v>
      </c>
      <c r="V15" s="147">
        <f t="shared" si="0"/>
        <v>3</v>
      </c>
    </row>
    <row r="16" spans="2:22" s="129" customFormat="1" ht="16.5" thickBot="1" x14ac:dyDescent="0.3">
      <c r="B16" s="148"/>
      <c r="C16" s="149" t="s">
        <v>20</v>
      </c>
      <c r="D16" s="150">
        <f>D15+gridas_1st!D29</f>
        <v>725.19999999999993</v>
      </c>
      <c r="E16" s="148">
        <f>E15+santehn_1st!E30</f>
        <v>18</v>
      </c>
      <c r="F16" s="128">
        <f>F15+santehn_1st!F30</f>
        <v>7</v>
      </c>
      <c r="G16" s="128">
        <f>G15+santehn_1st!G30</f>
        <v>7</v>
      </c>
      <c r="H16" s="128">
        <f>H15+santehn_1st!H30</f>
        <v>5</v>
      </c>
      <c r="I16" s="128"/>
      <c r="J16" s="128">
        <f>J15+santehn_1st!K30</f>
        <v>9</v>
      </c>
      <c r="K16" s="128">
        <f>K15+santehn_1st!L30</f>
        <v>6</v>
      </c>
      <c r="L16" s="128">
        <f>L15+santehn_1st!M30</f>
        <v>6</v>
      </c>
      <c r="M16" s="128">
        <f>M15+santehn_1st!N30</f>
        <v>6</v>
      </c>
      <c r="N16" s="128">
        <f>N15</f>
        <v>1</v>
      </c>
      <c r="O16" s="128">
        <f>O15+santehn_1st!P30</f>
        <v>6</v>
      </c>
      <c r="P16" s="128">
        <f>P15+santehn_1st!T30</f>
        <v>12</v>
      </c>
      <c r="Q16" s="128">
        <f>Q15+santehn_1st!U30</f>
        <v>6</v>
      </c>
      <c r="R16" s="128">
        <f>R15+santehn_1st!V30</f>
        <v>19</v>
      </c>
      <c r="S16" s="128">
        <f>S15+santehn_1st!W30</f>
        <v>6</v>
      </c>
      <c r="T16" s="128">
        <f>T15+santehn_1st!X30</f>
        <v>13</v>
      </c>
      <c r="U16" s="128">
        <f>U15+santehn_1st!Y30</f>
        <v>6</v>
      </c>
      <c r="V16" s="150">
        <f>V15+santehn_1st!AB30</f>
        <v>6</v>
      </c>
    </row>
    <row r="17" spans="2:8" s="117" customFormat="1" ht="5.25" customHeight="1" x14ac:dyDescent="0.25">
      <c r="B17" s="116"/>
      <c r="D17" s="116"/>
    </row>
    <row r="18" spans="2:8" x14ac:dyDescent="0.25">
      <c r="B18" s="168" t="s">
        <v>91</v>
      </c>
      <c r="E18" s="4"/>
      <c r="F18" s="4"/>
      <c r="G18" s="4"/>
      <c r="H18" s="4"/>
    </row>
    <row r="19" spans="2:8" x14ac:dyDescent="0.25">
      <c r="B19" s="168" t="s">
        <v>81</v>
      </c>
      <c r="E19" s="4"/>
      <c r="F19" s="4"/>
      <c r="G19" s="4"/>
      <c r="H19" s="4"/>
    </row>
    <row r="20" spans="2:8" x14ac:dyDescent="0.25">
      <c r="C20" s="168" t="s">
        <v>82</v>
      </c>
    </row>
    <row r="21" spans="2:8" x14ac:dyDescent="0.25">
      <c r="B21" s="1" t="s">
        <v>92</v>
      </c>
    </row>
    <row r="22" spans="2:8" x14ac:dyDescent="0.25">
      <c r="C22" s="168" t="s">
        <v>88</v>
      </c>
    </row>
    <row r="23" spans="2:8" x14ac:dyDescent="0.25">
      <c r="C23" s="168" t="s">
        <v>89</v>
      </c>
    </row>
    <row r="24" spans="2:8" x14ac:dyDescent="0.25">
      <c r="C24" s="168" t="s">
        <v>90</v>
      </c>
    </row>
  </sheetData>
  <mergeCells count="1">
    <mergeCell ref="E2:V2"/>
  </mergeCells>
  <pageMargins left="0.7" right="0.7" top="0.75" bottom="0.75" header="0.3" footer="0.3"/>
  <pageSetup paperSize="8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4"/>
  <sheetViews>
    <sheetView tabSelected="1" topLeftCell="B1" zoomScaleNormal="100" workbookViewId="0">
      <selection activeCell="S9" sqref="S9"/>
    </sheetView>
  </sheetViews>
  <sheetFormatPr defaultRowHeight="15.75" x14ac:dyDescent="0.25"/>
  <cols>
    <col min="1" max="1" width="2" style="1" customWidth="1"/>
    <col min="2" max="2" width="6.140625" style="4" customWidth="1"/>
    <col min="3" max="3" width="21.140625" style="1" customWidth="1"/>
    <col min="4" max="4" width="11.140625" style="4" customWidth="1"/>
    <col min="5" max="12" width="8.7109375" style="1" customWidth="1"/>
    <col min="13" max="14" width="9.7109375" style="1" customWidth="1"/>
    <col min="15" max="16384" width="9.140625" style="1"/>
  </cols>
  <sheetData>
    <row r="1" spans="2:14" ht="5.25" customHeight="1" thickBot="1" x14ac:dyDescent="0.3"/>
    <row r="2" spans="2:14" ht="33" customHeight="1" thickBot="1" x14ac:dyDescent="0.3">
      <c r="E2" s="422" t="s">
        <v>261</v>
      </c>
      <c r="F2" s="423"/>
      <c r="G2" s="423"/>
      <c r="H2" s="423"/>
      <c r="I2" s="423"/>
      <c r="J2" s="423"/>
      <c r="K2" s="423"/>
      <c r="L2" s="424"/>
      <c r="M2" s="458" t="s">
        <v>274</v>
      </c>
      <c r="N2" s="459"/>
    </row>
    <row r="3" spans="2:14" ht="196.5" customHeight="1" thickBot="1" x14ac:dyDescent="0.3">
      <c r="B3" s="32" t="s">
        <v>26</v>
      </c>
      <c r="C3" s="34" t="s">
        <v>24</v>
      </c>
      <c r="D3" s="33" t="s">
        <v>25</v>
      </c>
      <c r="E3" s="78" t="s">
        <v>258</v>
      </c>
      <c r="F3" s="48" t="s">
        <v>260</v>
      </c>
      <c r="G3" s="48" t="s">
        <v>259</v>
      </c>
      <c r="H3" s="48" t="s">
        <v>262</v>
      </c>
      <c r="I3" s="48" t="s">
        <v>263</v>
      </c>
      <c r="J3" s="48" t="s">
        <v>264</v>
      </c>
      <c r="K3" s="48" t="s">
        <v>271</v>
      </c>
      <c r="L3" s="59" t="s">
        <v>265</v>
      </c>
      <c r="M3" s="448" t="s">
        <v>272</v>
      </c>
      <c r="N3" s="449" t="s">
        <v>273</v>
      </c>
    </row>
    <row r="4" spans="2:14" x14ac:dyDescent="0.25">
      <c r="B4" s="16">
        <v>1</v>
      </c>
      <c r="C4" s="17" t="s">
        <v>0</v>
      </c>
      <c r="D4" s="18">
        <v>15.5</v>
      </c>
      <c r="E4" s="40"/>
      <c r="F4" s="39"/>
      <c r="G4" s="39"/>
      <c r="H4" s="39"/>
      <c r="I4" s="409"/>
      <c r="J4" s="409"/>
      <c r="K4" s="409"/>
      <c r="L4" s="409"/>
      <c r="M4" s="450"/>
      <c r="N4" s="451"/>
    </row>
    <row r="5" spans="2:14" x14ac:dyDescent="0.25">
      <c r="B5" s="11">
        <v>2</v>
      </c>
      <c r="C5" s="8" t="s">
        <v>1</v>
      </c>
      <c r="D5" s="7">
        <v>24.4</v>
      </c>
      <c r="E5" s="11"/>
      <c r="F5" s="7"/>
      <c r="G5" s="7"/>
      <c r="H5" s="7"/>
      <c r="I5" s="38"/>
      <c r="J5" s="38"/>
      <c r="K5" s="38"/>
      <c r="L5" s="38"/>
      <c r="M5" s="452"/>
      <c r="N5" s="453"/>
    </row>
    <row r="6" spans="2:14" x14ac:dyDescent="0.25">
      <c r="B6" s="11">
        <v>3</v>
      </c>
      <c r="C6" s="8" t="s">
        <v>2</v>
      </c>
      <c r="D6" s="7">
        <v>3.6</v>
      </c>
      <c r="E6" s="11"/>
      <c r="F6" s="7"/>
      <c r="G6" s="7"/>
      <c r="H6" s="7"/>
      <c r="I6" s="38"/>
      <c r="J6" s="38"/>
      <c r="K6" s="38"/>
      <c r="L6" s="38"/>
      <c r="M6" s="452"/>
      <c r="N6" s="453"/>
    </row>
    <row r="7" spans="2:14" x14ac:dyDescent="0.25">
      <c r="B7" s="11">
        <v>4</v>
      </c>
      <c r="C7" s="8" t="s">
        <v>3</v>
      </c>
      <c r="D7" s="7">
        <v>2.1</v>
      </c>
      <c r="E7" s="11"/>
      <c r="F7" s="7"/>
      <c r="G7" s="7"/>
      <c r="H7" s="7"/>
      <c r="I7" s="38"/>
      <c r="J7" s="38"/>
      <c r="K7" s="38"/>
      <c r="L7" s="38"/>
      <c r="M7" s="452"/>
      <c r="N7" s="453"/>
    </row>
    <row r="8" spans="2:14" x14ac:dyDescent="0.25">
      <c r="B8" s="11">
        <v>5</v>
      </c>
      <c r="C8" s="8" t="s">
        <v>1</v>
      </c>
      <c r="D8" s="7">
        <v>24.2</v>
      </c>
      <c r="E8" s="11"/>
      <c r="F8" s="7"/>
      <c r="G8" s="7"/>
      <c r="H8" s="7"/>
      <c r="I8" s="38"/>
      <c r="J8" s="38"/>
      <c r="K8" s="38"/>
      <c r="L8" s="38"/>
      <c r="M8" s="452"/>
      <c r="N8" s="453"/>
    </row>
    <row r="9" spans="2:14" x14ac:dyDescent="0.25">
      <c r="B9" s="11">
        <v>6</v>
      </c>
      <c r="C9" s="8" t="s">
        <v>4</v>
      </c>
      <c r="D9" s="7">
        <v>44.9</v>
      </c>
      <c r="E9" s="11"/>
      <c r="F9" s="7"/>
      <c r="G9" s="7">
        <v>7</v>
      </c>
      <c r="H9" s="7"/>
      <c r="I9" s="38"/>
      <c r="J9" s="38"/>
      <c r="K9" s="38"/>
      <c r="L9" s="38"/>
      <c r="M9" s="452"/>
      <c r="N9" s="453"/>
    </row>
    <row r="10" spans="2:14" x14ac:dyDescent="0.25">
      <c r="B10" s="11">
        <v>7</v>
      </c>
      <c r="C10" s="8" t="s">
        <v>5</v>
      </c>
      <c r="D10" s="7">
        <v>20.9</v>
      </c>
      <c r="E10" s="11">
        <v>2</v>
      </c>
      <c r="F10" s="7">
        <v>3</v>
      </c>
      <c r="G10" s="7"/>
      <c r="H10" s="7"/>
      <c r="I10" s="38"/>
      <c r="J10" s="38"/>
      <c r="K10" s="38"/>
      <c r="L10" s="38"/>
      <c r="M10" s="452"/>
      <c r="N10" s="453"/>
    </row>
    <row r="11" spans="2:14" x14ac:dyDescent="0.25">
      <c r="B11" s="11">
        <v>8</v>
      </c>
      <c r="C11" s="8" t="s">
        <v>6</v>
      </c>
      <c r="D11" s="7">
        <v>8.1999999999999993</v>
      </c>
      <c r="E11" s="11"/>
      <c r="F11" s="7"/>
      <c r="G11" s="7"/>
      <c r="H11" s="7"/>
      <c r="I11" s="38"/>
      <c r="J11" s="38"/>
      <c r="K11" s="38"/>
      <c r="L11" s="38"/>
      <c r="M11" s="452"/>
      <c r="N11" s="453"/>
    </row>
    <row r="12" spans="2:14" x14ac:dyDescent="0.25">
      <c r="B12" s="11">
        <v>9</v>
      </c>
      <c r="C12" s="8" t="s">
        <v>7</v>
      </c>
      <c r="D12" s="7">
        <v>12.1</v>
      </c>
      <c r="E12" s="11"/>
      <c r="F12" s="7">
        <v>3</v>
      </c>
      <c r="G12" s="7"/>
      <c r="H12" s="7"/>
      <c r="I12" s="38"/>
      <c r="J12" s="38"/>
      <c r="K12" s="38"/>
      <c r="L12" s="38"/>
      <c r="M12" s="452"/>
      <c r="N12" s="453"/>
    </row>
    <row r="13" spans="2:14" x14ac:dyDescent="0.25">
      <c r="B13" s="11">
        <v>10</v>
      </c>
      <c r="C13" s="8" t="s">
        <v>8</v>
      </c>
      <c r="D13" s="7">
        <v>11.7</v>
      </c>
      <c r="E13" s="11"/>
      <c r="F13" s="7"/>
      <c r="G13" s="7"/>
      <c r="H13" s="7"/>
      <c r="I13" s="38"/>
      <c r="J13" s="38"/>
      <c r="K13" s="38"/>
      <c r="L13" s="38"/>
      <c r="M13" s="452"/>
      <c r="N13" s="453"/>
    </row>
    <row r="14" spans="2:14" x14ac:dyDescent="0.25">
      <c r="B14" s="11">
        <v>11</v>
      </c>
      <c r="C14" s="8" t="s">
        <v>0</v>
      </c>
      <c r="D14" s="7">
        <v>2.7</v>
      </c>
      <c r="E14" s="11"/>
      <c r="F14" s="7"/>
      <c r="G14" s="7"/>
      <c r="H14" s="7"/>
      <c r="I14" s="38"/>
      <c r="J14" s="38"/>
      <c r="K14" s="38"/>
      <c r="L14" s="38"/>
      <c r="M14" s="452"/>
      <c r="N14" s="453"/>
    </row>
    <row r="15" spans="2:14" x14ac:dyDescent="0.25">
      <c r="B15" s="11">
        <v>12</v>
      </c>
      <c r="C15" s="8" t="s">
        <v>9</v>
      </c>
      <c r="D15" s="7">
        <v>20.2</v>
      </c>
      <c r="E15" s="11"/>
      <c r="F15" s="7"/>
      <c r="G15" s="7"/>
      <c r="H15" s="7"/>
      <c r="I15" s="38"/>
      <c r="J15" s="38"/>
      <c r="K15" s="38"/>
      <c r="L15" s="38"/>
      <c r="M15" s="452"/>
      <c r="N15" s="453"/>
    </row>
    <row r="16" spans="2:14" x14ac:dyDescent="0.25">
      <c r="B16" s="11">
        <v>13</v>
      </c>
      <c r="C16" s="8" t="s">
        <v>10</v>
      </c>
      <c r="D16" s="7">
        <v>10.1</v>
      </c>
      <c r="E16" s="11"/>
      <c r="F16" s="7"/>
      <c r="G16" s="7"/>
      <c r="H16" s="7"/>
      <c r="I16" s="38"/>
      <c r="J16" s="38"/>
      <c r="K16" s="38"/>
      <c r="L16" s="38"/>
      <c r="M16" s="452"/>
      <c r="N16" s="453"/>
    </row>
    <row r="17" spans="2:14" x14ac:dyDescent="0.25">
      <c r="B17" s="11">
        <v>14</v>
      </c>
      <c r="C17" s="8" t="s">
        <v>11</v>
      </c>
      <c r="D17" s="7">
        <v>9.8000000000000007</v>
      </c>
      <c r="E17" s="11"/>
      <c r="F17" s="7"/>
      <c r="G17" s="7"/>
      <c r="H17" s="7"/>
      <c r="I17" s="38"/>
      <c r="J17" s="38"/>
      <c r="K17" s="38"/>
      <c r="L17" s="38"/>
      <c r="M17" s="452">
        <v>1</v>
      </c>
      <c r="N17" s="453"/>
    </row>
    <row r="18" spans="2:14" x14ac:dyDescent="0.25">
      <c r="B18" s="11">
        <v>15</v>
      </c>
      <c r="C18" s="8" t="s">
        <v>12</v>
      </c>
      <c r="D18" s="7">
        <v>56.7</v>
      </c>
      <c r="E18" s="11"/>
      <c r="F18" s="7"/>
      <c r="G18" s="7"/>
      <c r="H18" s="7">
        <v>4</v>
      </c>
      <c r="I18" s="38">
        <v>2</v>
      </c>
      <c r="J18" s="38">
        <v>1</v>
      </c>
      <c r="K18" s="38"/>
      <c r="L18" s="38"/>
      <c r="M18" s="452">
        <v>1</v>
      </c>
      <c r="N18" s="453">
        <v>1</v>
      </c>
    </row>
    <row r="19" spans="2:14" x14ac:dyDescent="0.25">
      <c r="B19" s="11">
        <v>16</v>
      </c>
      <c r="C19" s="8" t="s">
        <v>13</v>
      </c>
      <c r="D19" s="7">
        <v>16.7</v>
      </c>
      <c r="E19" s="11"/>
      <c r="F19" s="7"/>
      <c r="G19" s="7"/>
      <c r="H19" s="7"/>
      <c r="I19" s="38"/>
      <c r="J19" s="38"/>
      <c r="K19" s="38"/>
      <c r="L19" s="38"/>
      <c r="M19" s="452">
        <v>1</v>
      </c>
      <c r="N19" s="453">
        <v>1</v>
      </c>
    </row>
    <row r="20" spans="2:14" x14ac:dyDescent="0.25">
      <c r="B20" s="11">
        <v>17</v>
      </c>
      <c r="C20" s="8" t="s">
        <v>13</v>
      </c>
      <c r="D20" s="7">
        <v>19.100000000000001</v>
      </c>
      <c r="E20" s="11"/>
      <c r="F20" s="7"/>
      <c r="G20" s="45"/>
      <c r="H20" s="45"/>
      <c r="I20" s="62"/>
      <c r="J20" s="62"/>
      <c r="K20" s="62"/>
      <c r="L20" s="62"/>
      <c r="M20" s="452">
        <v>2</v>
      </c>
      <c r="N20" s="453">
        <v>1</v>
      </c>
    </row>
    <row r="21" spans="2:14" x14ac:dyDescent="0.25">
      <c r="B21" s="11">
        <v>18</v>
      </c>
      <c r="C21" s="8" t="s">
        <v>12</v>
      </c>
      <c r="D21" s="7">
        <v>47.2</v>
      </c>
      <c r="E21" s="11"/>
      <c r="F21" s="7"/>
      <c r="G21" s="7">
        <v>3</v>
      </c>
      <c r="H21" s="45"/>
      <c r="I21" s="62"/>
      <c r="J21" s="62"/>
      <c r="K21" s="62"/>
      <c r="L21" s="62">
        <v>4</v>
      </c>
      <c r="M21" s="452">
        <v>1</v>
      </c>
      <c r="N21" s="453">
        <v>1</v>
      </c>
    </row>
    <row r="22" spans="2:14" x14ac:dyDescent="0.25">
      <c r="B22" s="11">
        <v>19</v>
      </c>
      <c r="C22" s="8" t="s">
        <v>11</v>
      </c>
      <c r="D22" s="7">
        <v>12.9</v>
      </c>
      <c r="E22" s="88"/>
      <c r="F22" s="45"/>
      <c r="G22" s="7"/>
      <c r="H22" s="45"/>
      <c r="I22" s="62"/>
      <c r="J22" s="62"/>
      <c r="K22" s="62"/>
      <c r="L22" s="62"/>
      <c r="M22" s="452">
        <v>1</v>
      </c>
      <c r="N22" s="453"/>
    </row>
    <row r="23" spans="2:14" x14ac:dyDescent="0.25">
      <c r="B23" s="11">
        <v>20</v>
      </c>
      <c r="C23" s="8" t="s">
        <v>13</v>
      </c>
      <c r="D23" s="7">
        <v>18.899999999999999</v>
      </c>
      <c r="E23" s="88"/>
      <c r="F23" s="45"/>
      <c r="G23" s="45"/>
      <c r="H23" s="45"/>
      <c r="I23" s="62"/>
      <c r="J23" s="62"/>
      <c r="K23" s="62"/>
      <c r="L23" s="62"/>
      <c r="M23" s="452"/>
      <c r="N23" s="453">
        <v>1</v>
      </c>
    </row>
    <row r="24" spans="2:14" x14ac:dyDescent="0.25">
      <c r="B24" s="11">
        <v>21</v>
      </c>
      <c r="C24" s="8" t="s">
        <v>12</v>
      </c>
      <c r="D24" s="7">
        <v>53.6</v>
      </c>
      <c r="E24" s="11"/>
      <c r="F24" s="7"/>
      <c r="G24" s="7">
        <v>3</v>
      </c>
      <c r="H24" s="45"/>
      <c r="I24" s="62"/>
      <c r="J24" s="62"/>
      <c r="K24" s="62">
        <v>3</v>
      </c>
      <c r="L24" s="62"/>
      <c r="M24" s="452">
        <v>1</v>
      </c>
      <c r="N24" s="453">
        <v>1</v>
      </c>
    </row>
    <row r="25" spans="2:14" x14ac:dyDescent="0.25">
      <c r="B25" s="11">
        <v>22</v>
      </c>
      <c r="C25" s="8" t="s">
        <v>11</v>
      </c>
      <c r="D25" s="7">
        <v>12.4</v>
      </c>
      <c r="E25" s="88"/>
      <c r="F25" s="7"/>
      <c r="G25" s="7"/>
      <c r="H25" s="7"/>
      <c r="I25" s="38"/>
      <c r="J25" s="38"/>
      <c r="K25" s="38"/>
      <c r="L25" s="38"/>
      <c r="M25" s="452">
        <v>1</v>
      </c>
      <c r="N25" s="453"/>
    </row>
    <row r="26" spans="2:14" x14ac:dyDescent="0.25">
      <c r="B26" s="11">
        <v>23</v>
      </c>
      <c r="C26" s="8" t="s">
        <v>14</v>
      </c>
      <c r="D26" s="7">
        <v>22.3</v>
      </c>
      <c r="E26" s="11"/>
      <c r="F26" s="7"/>
      <c r="G26" s="7"/>
      <c r="H26" s="7"/>
      <c r="I26" s="38"/>
      <c r="J26" s="38"/>
      <c r="K26" s="38"/>
      <c r="L26" s="38"/>
      <c r="M26" s="452"/>
      <c r="N26" s="453"/>
    </row>
    <row r="27" spans="2:14" x14ac:dyDescent="0.25">
      <c r="B27" s="11"/>
      <c r="C27" s="8"/>
      <c r="E27" s="11"/>
      <c r="F27" s="7"/>
      <c r="G27" s="7"/>
      <c r="H27" s="7"/>
      <c r="I27" s="38"/>
      <c r="J27" s="38"/>
      <c r="K27" s="38"/>
      <c r="L27" s="38"/>
      <c r="M27" s="452"/>
      <c r="N27" s="453"/>
    </row>
    <row r="28" spans="2:14" ht="16.5" thickBot="1" x14ac:dyDescent="0.3">
      <c r="B28" s="19" t="s">
        <v>15</v>
      </c>
      <c r="C28" s="20" t="s">
        <v>16</v>
      </c>
      <c r="D28" s="21">
        <v>9.6</v>
      </c>
      <c r="E28" s="19"/>
      <c r="F28" s="21"/>
      <c r="G28" s="21"/>
      <c r="H28" s="21"/>
      <c r="I28" s="43"/>
      <c r="J28" s="43"/>
      <c r="K28" s="43"/>
      <c r="L28" s="43"/>
      <c r="M28" s="454"/>
      <c r="N28" s="455"/>
    </row>
    <row r="29" spans="2:14" s="5" customFormat="1" ht="16.5" thickBot="1" x14ac:dyDescent="0.3">
      <c r="B29" s="408"/>
      <c r="C29" s="415" t="s">
        <v>21</v>
      </c>
      <c r="D29" s="416">
        <f>SUM(D4:D26)</f>
        <v>470.19999999999993</v>
      </c>
      <c r="E29" s="410">
        <f t="shared" ref="E29:L29" si="0">SUM(E4:E28)</f>
        <v>2</v>
      </c>
      <c r="F29" s="412">
        <f t="shared" si="0"/>
        <v>6</v>
      </c>
      <c r="G29" s="412">
        <f t="shared" si="0"/>
        <v>13</v>
      </c>
      <c r="H29" s="412">
        <f t="shared" si="0"/>
        <v>4</v>
      </c>
      <c r="I29" s="412">
        <f t="shared" si="0"/>
        <v>2</v>
      </c>
      <c r="J29" s="412">
        <f t="shared" si="0"/>
        <v>1</v>
      </c>
      <c r="K29" s="412">
        <f t="shared" si="0"/>
        <v>3</v>
      </c>
      <c r="L29" s="413">
        <f t="shared" si="0"/>
        <v>4</v>
      </c>
      <c r="M29" s="456">
        <f>SUM(M4:M28)</f>
        <v>9</v>
      </c>
      <c r="N29" s="457">
        <f>SUM(N4:N28)</f>
        <v>6</v>
      </c>
    </row>
    <row r="30" spans="2:14" ht="15.75" customHeight="1" x14ac:dyDescent="0.25">
      <c r="E30" s="4"/>
      <c r="F30" s="4"/>
      <c r="G30" s="4"/>
      <c r="H30" s="4"/>
      <c r="I30" s="4"/>
      <c r="J30" s="4"/>
      <c r="K30" s="4"/>
      <c r="L30" s="4"/>
    </row>
    <row r="31" spans="2:14" x14ac:dyDescent="0.25">
      <c r="B31" s="168" t="s">
        <v>91</v>
      </c>
      <c r="E31" s="4"/>
      <c r="F31" s="4"/>
      <c r="G31" s="4"/>
    </row>
    <row r="32" spans="2:14" x14ac:dyDescent="0.25">
      <c r="B32" s="168" t="s">
        <v>81</v>
      </c>
      <c r="E32" s="4"/>
      <c r="F32" s="4"/>
      <c r="G32" s="4"/>
      <c r="H32" s="168" t="s">
        <v>88</v>
      </c>
      <c r="I32" s="168"/>
      <c r="J32" s="168"/>
      <c r="K32" s="168"/>
      <c r="L32" s="168"/>
    </row>
    <row r="33" spans="3:12" x14ac:dyDescent="0.25">
      <c r="C33" s="168" t="s">
        <v>82</v>
      </c>
      <c r="H33" s="168" t="s">
        <v>89</v>
      </c>
      <c r="I33" s="168"/>
      <c r="J33" s="168"/>
      <c r="K33" s="168"/>
      <c r="L33" s="168"/>
    </row>
    <row r="34" spans="3:12" x14ac:dyDescent="0.25">
      <c r="H34" s="168" t="s">
        <v>90</v>
      </c>
      <c r="I34" s="168"/>
      <c r="J34" s="168"/>
      <c r="K34" s="168"/>
      <c r="L34" s="168"/>
    </row>
  </sheetData>
  <mergeCells count="2">
    <mergeCell ref="E2:L2"/>
    <mergeCell ref="M2:N2"/>
  </mergeCells>
  <pageMargins left="0.7" right="0.7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zoomScaleNormal="100" workbookViewId="0">
      <selection activeCell="N6" sqref="N6"/>
    </sheetView>
  </sheetViews>
  <sheetFormatPr defaultRowHeight="15.75" x14ac:dyDescent="0.25"/>
  <cols>
    <col min="1" max="1" width="3.85546875" style="1" customWidth="1"/>
    <col min="2" max="2" width="5.7109375" style="4" customWidth="1"/>
    <col min="3" max="3" width="20.85546875" style="1" customWidth="1"/>
    <col min="4" max="4" width="10.5703125" style="4" customWidth="1"/>
    <col min="5" max="5" width="10" style="1" customWidth="1"/>
    <col min="6" max="6" width="10.28515625" style="1" customWidth="1"/>
    <col min="7" max="9" width="10.42578125" style="1" customWidth="1"/>
    <col min="10" max="16384" width="9.140625" style="1"/>
  </cols>
  <sheetData>
    <row r="1" spans="2:13" ht="6.75" customHeight="1" thickBot="1" x14ac:dyDescent="0.3"/>
    <row r="2" spans="2:13" ht="29.25" customHeight="1" thickBot="1" x14ac:dyDescent="0.3">
      <c r="E2" s="422" t="s">
        <v>261</v>
      </c>
      <c r="F2" s="423"/>
      <c r="G2" s="423"/>
      <c r="H2" s="423"/>
      <c r="I2" s="424"/>
      <c r="J2" s="446" t="s">
        <v>274</v>
      </c>
      <c r="K2" s="447"/>
      <c r="L2" s="417"/>
      <c r="M2" s="417"/>
    </row>
    <row r="3" spans="2:13" ht="209.25" customHeight="1" thickBot="1" x14ac:dyDescent="0.3">
      <c r="B3" s="32" t="s">
        <v>26</v>
      </c>
      <c r="C3" s="34" t="s">
        <v>24</v>
      </c>
      <c r="D3" s="33" t="s">
        <v>25</v>
      </c>
      <c r="E3" s="58" t="s">
        <v>266</v>
      </c>
      <c r="F3" s="48" t="s">
        <v>267</v>
      </c>
      <c r="G3" s="48" t="s">
        <v>268</v>
      </c>
      <c r="H3" s="48" t="s">
        <v>269</v>
      </c>
      <c r="I3" s="59" t="s">
        <v>270</v>
      </c>
      <c r="J3" s="418" t="s">
        <v>272</v>
      </c>
      <c r="K3" s="419" t="s">
        <v>273</v>
      </c>
    </row>
    <row r="4" spans="2:13" x14ac:dyDescent="0.25">
      <c r="B4" s="16">
        <v>24</v>
      </c>
      <c r="C4" s="17" t="s">
        <v>14</v>
      </c>
      <c r="D4" s="18">
        <v>8.5</v>
      </c>
      <c r="E4" s="16"/>
      <c r="F4" s="18"/>
      <c r="G4" s="18"/>
      <c r="H4" s="63"/>
      <c r="I4" s="37"/>
      <c r="J4" s="16"/>
      <c r="K4" s="61"/>
    </row>
    <row r="5" spans="2:13" x14ac:dyDescent="0.25">
      <c r="B5" s="11">
        <v>25</v>
      </c>
      <c r="C5" s="8" t="s">
        <v>13</v>
      </c>
      <c r="D5" s="7">
        <v>52</v>
      </c>
      <c r="E5" s="11"/>
      <c r="F5" s="7"/>
      <c r="G5" s="7"/>
      <c r="H5" s="62"/>
      <c r="I5" s="38"/>
      <c r="J5" s="11">
        <v>1</v>
      </c>
      <c r="K5" s="12">
        <v>3</v>
      </c>
    </row>
    <row r="6" spans="2:13" x14ac:dyDescent="0.25">
      <c r="B6" s="11">
        <v>26</v>
      </c>
      <c r="C6" s="8" t="s">
        <v>11</v>
      </c>
      <c r="D6" s="7">
        <v>11.5</v>
      </c>
      <c r="E6" s="11"/>
      <c r="F6" s="7"/>
      <c r="G6" s="7"/>
      <c r="H6" s="62"/>
      <c r="I6" s="38"/>
      <c r="J6" s="11">
        <v>1</v>
      </c>
      <c r="K6" s="12"/>
    </row>
    <row r="7" spans="2:13" x14ac:dyDescent="0.25">
      <c r="B7" s="11">
        <v>27</v>
      </c>
      <c r="C7" s="8" t="s">
        <v>12</v>
      </c>
      <c r="D7" s="7">
        <v>50.8</v>
      </c>
      <c r="E7" s="11">
        <v>7</v>
      </c>
      <c r="F7" s="7"/>
      <c r="G7" s="7"/>
      <c r="H7" s="62"/>
      <c r="I7" s="38"/>
      <c r="J7" s="11">
        <v>1</v>
      </c>
      <c r="K7" s="12">
        <v>1</v>
      </c>
    </row>
    <row r="8" spans="2:13" x14ac:dyDescent="0.25">
      <c r="B8" s="11">
        <v>28</v>
      </c>
      <c r="C8" s="8" t="s">
        <v>12</v>
      </c>
      <c r="D8" s="7">
        <v>54.9</v>
      </c>
      <c r="E8" s="11"/>
      <c r="F8" s="7">
        <v>3</v>
      </c>
      <c r="G8" s="7">
        <v>2</v>
      </c>
      <c r="H8" s="62">
        <v>1</v>
      </c>
      <c r="I8" s="38"/>
      <c r="J8" s="11">
        <v>1</v>
      </c>
      <c r="K8" s="12">
        <v>1</v>
      </c>
    </row>
    <row r="9" spans="2:13" x14ac:dyDescent="0.25">
      <c r="B9" s="88">
        <v>29</v>
      </c>
      <c r="C9" s="60" t="s">
        <v>11</v>
      </c>
      <c r="D9" s="45">
        <v>10.1</v>
      </c>
      <c r="E9" s="88"/>
      <c r="F9" s="7"/>
      <c r="G9" s="7"/>
      <c r="H9" s="62"/>
      <c r="I9" s="38"/>
      <c r="J9" s="11">
        <v>1</v>
      </c>
      <c r="K9" s="12"/>
    </row>
    <row r="10" spans="2:13" x14ac:dyDescent="0.25">
      <c r="B10" s="11">
        <v>30</v>
      </c>
      <c r="C10" s="8" t="s">
        <v>11</v>
      </c>
      <c r="D10" s="7">
        <v>10.7</v>
      </c>
      <c r="E10" s="11"/>
      <c r="F10" s="7"/>
      <c r="G10" s="7"/>
      <c r="H10" s="62"/>
      <c r="I10" s="38"/>
      <c r="J10" s="11">
        <v>1</v>
      </c>
      <c r="K10" s="12"/>
    </row>
    <row r="11" spans="2:13" x14ac:dyDescent="0.25">
      <c r="B11" s="11">
        <v>31</v>
      </c>
      <c r="C11" s="8" t="s">
        <v>12</v>
      </c>
      <c r="D11" s="7">
        <v>56.5</v>
      </c>
      <c r="E11" s="11"/>
      <c r="F11" s="7">
        <v>5</v>
      </c>
      <c r="G11" s="7"/>
      <c r="H11" s="62">
        <v>1</v>
      </c>
      <c r="I11" s="38">
        <v>2</v>
      </c>
      <c r="J11" s="11">
        <v>1</v>
      </c>
      <c r="K11" s="12">
        <v>1</v>
      </c>
    </row>
    <row r="12" spans="2:13" x14ac:dyDescent="0.25">
      <c r="B12" s="11"/>
      <c r="C12" s="8"/>
      <c r="D12" s="9"/>
      <c r="E12" s="11"/>
      <c r="F12" s="7"/>
      <c r="G12" s="7"/>
      <c r="H12" s="62"/>
      <c r="I12" s="38"/>
      <c r="J12" s="11"/>
      <c r="K12" s="12"/>
    </row>
    <row r="13" spans="2:13" ht="16.5" thickBot="1" x14ac:dyDescent="0.3">
      <c r="B13" s="19" t="s">
        <v>18</v>
      </c>
      <c r="C13" s="20" t="s">
        <v>17</v>
      </c>
      <c r="D13" s="21">
        <v>19.600000000000001</v>
      </c>
      <c r="E13" s="19"/>
      <c r="F13" s="21"/>
      <c r="G13" s="21"/>
      <c r="H13" s="43"/>
      <c r="I13" s="43"/>
      <c r="J13" s="420"/>
      <c r="K13" s="421"/>
    </row>
    <row r="14" spans="2:13" s="5" customFormat="1" ht="16.5" thickBot="1" x14ac:dyDescent="0.3">
      <c r="B14" s="410"/>
      <c r="C14" s="411" t="s">
        <v>19</v>
      </c>
      <c r="D14" s="412">
        <f>SUM(D4:D11)</f>
        <v>254.99999999999997</v>
      </c>
      <c r="E14" s="410">
        <f t="shared" ref="E14:I14" si="0">SUM(E4:E13)</f>
        <v>7</v>
      </c>
      <c r="F14" s="412">
        <f t="shared" si="0"/>
        <v>8</v>
      </c>
      <c r="G14" s="412">
        <f t="shared" si="0"/>
        <v>2</v>
      </c>
      <c r="H14" s="413">
        <f t="shared" si="0"/>
        <v>2</v>
      </c>
      <c r="I14" s="413">
        <f t="shared" si="0"/>
        <v>2</v>
      </c>
      <c r="J14" s="410">
        <f>SUM(J4:J13)</f>
        <v>7</v>
      </c>
      <c r="K14" s="414">
        <f>SUM(K4:K13)</f>
        <v>6</v>
      </c>
    </row>
    <row r="15" spans="2:13" ht="7.5" customHeight="1" x14ac:dyDescent="0.25">
      <c r="E15" s="4"/>
      <c r="F15" s="4"/>
      <c r="G15" s="4"/>
      <c r="H15" s="4"/>
      <c r="I15" s="4"/>
    </row>
    <row r="16" spans="2:13" x14ac:dyDescent="0.25">
      <c r="B16" s="168" t="s">
        <v>91</v>
      </c>
      <c r="E16" s="4"/>
      <c r="F16" s="4"/>
      <c r="G16" s="4"/>
      <c r="H16" s="4"/>
    </row>
    <row r="17" spans="2:8" x14ac:dyDescent="0.25">
      <c r="B17" s="168" t="s">
        <v>81</v>
      </c>
      <c r="E17" s="4"/>
      <c r="F17" s="4"/>
      <c r="G17" s="4"/>
      <c r="H17" s="4"/>
    </row>
    <row r="18" spans="2:8" x14ac:dyDescent="0.25">
      <c r="C18" s="168" t="s">
        <v>82</v>
      </c>
    </row>
    <row r="19" spans="2:8" x14ac:dyDescent="0.25">
      <c r="B19" s="1" t="s">
        <v>92</v>
      </c>
    </row>
    <row r="20" spans="2:8" x14ac:dyDescent="0.25">
      <c r="C20" s="168" t="s">
        <v>88</v>
      </c>
    </row>
    <row r="21" spans="2:8" x14ac:dyDescent="0.25">
      <c r="C21" s="168" t="s">
        <v>89</v>
      </c>
    </row>
    <row r="22" spans="2:8" x14ac:dyDescent="0.25">
      <c r="C22" s="168" t="s">
        <v>90</v>
      </c>
    </row>
  </sheetData>
  <mergeCells count="2">
    <mergeCell ref="E2:I2"/>
    <mergeCell ref="J2:K2"/>
  </mergeCells>
  <pageMargins left="0.7" right="0.7" top="0.75" bottom="0.75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zoomScaleNormal="100" workbookViewId="0">
      <selection activeCell="L30" sqref="L30"/>
    </sheetView>
  </sheetViews>
  <sheetFormatPr defaultRowHeight="15.75" x14ac:dyDescent="0.25"/>
  <cols>
    <col min="1" max="1" width="3.85546875" style="1" customWidth="1"/>
    <col min="2" max="2" width="5.7109375" style="3" customWidth="1"/>
    <col min="3" max="3" width="20.85546875" style="1" customWidth="1"/>
    <col min="4" max="4" width="10.5703125" style="3" customWidth="1"/>
    <col min="5" max="5" width="10" style="1" customWidth="1"/>
    <col min="6" max="6" width="10.28515625" style="1" customWidth="1"/>
    <col min="7" max="8" width="10.42578125" style="1" customWidth="1"/>
    <col min="9" max="9" width="10.85546875" style="1" customWidth="1"/>
    <col min="10" max="10" width="10.42578125" style="1" customWidth="1"/>
    <col min="11" max="11" width="7.28515625" style="1" customWidth="1"/>
    <col min="12" max="16384" width="9.140625" style="1"/>
  </cols>
  <sheetData>
    <row r="1" spans="2:11" ht="6.75" customHeight="1" thickBot="1" x14ac:dyDescent="0.3"/>
    <row r="2" spans="2:11" ht="19.5" thickBot="1" x14ac:dyDescent="0.3">
      <c r="E2" s="422" t="s">
        <v>23</v>
      </c>
      <c r="F2" s="423"/>
      <c r="G2" s="423"/>
      <c r="H2" s="423"/>
      <c r="I2" s="423"/>
      <c r="J2" s="423"/>
      <c r="K2" s="424"/>
    </row>
    <row r="3" spans="2:11" ht="209.25" customHeight="1" thickBot="1" x14ac:dyDescent="0.3">
      <c r="B3" s="32" t="s">
        <v>26</v>
      </c>
      <c r="C3" s="34" t="s">
        <v>24</v>
      </c>
      <c r="D3" s="33" t="s">
        <v>25</v>
      </c>
      <c r="E3" s="58" t="s">
        <v>32</v>
      </c>
      <c r="F3" s="48" t="s">
        <v>33</v>
      </c>
      <c r="G3" s="48" t="s">
        <v>74</v>
      </c>
      <c r="H3" s="48" t="s">
        <v>66</v>
      </c>
      <c r="I3" s="48" t="s">
        <v>67</v>
      </c>
      <c r="J3" s="154" t="s">
        <v>84</v>
      </c>
      <c r="K3" s="94" t="s">
        <v>73</v>
      </c>
    </row>
    <row r="4" spans="2:11" x14ac:dyDescent="0.25">
      <c r="B4" s="16">
        <v>24</v>
      </c>
      <c r="C4" s="17" t="s">
        <v>14</v>
      </c>
      <c r="D4" s="18">
        <v>8.5</v>
      </c>
      <c r="E4" s="16"/>
      <c r="F4" s="18"/>
      <c r="G4" s="18"/>
      <c r="H4" s="63"/>
      <c r="I4" s="63"/>
      <c r="J4" s="61">
        <v>8.6999999999999993</v>
      </c>
      <c r="K4" s="120">
        <v>2.2000000000000002</v>
      </c>
    </row>
    <row r="5" spans="2:11" x14ac:dyDescent="0.25">
      <c r="B5" s="11">
        <v>25</v>
      </c>
      <c r="C5" s="8" t="s">
        <v>13</v>
      </c>
      <c r="D5" s="7">
        <v>52</v>
      </c>
      <c r="E5" s="11"/>
      <c r="F5" s="7"/>
      <c r="G5" s="7">
        <v>52</v>
      </c>
      <c r="H5" s="62">
        <v>1.03</v>
      </c>
      <c r="I5" s="62">
        <v>0.62</v>
      </c>
      <c r="J5" s="12"/>
      <c r="K5" s="121">
        <v>32</v>
      </c>
    </row>
    <row r="6" spans="2:11" x14ac:dyDescent="0.25">
      <c r="B6" s="11">
        <v>26</v>
      </c>
      <c r="C6" s="8" t="s">
        <v>11</v>
      </c>
      <c r="D6" s="7">
        <v>11.5</v>
      </c>
      <c r="E6" s="11">
        <f>11.8+1.4</f>
        <v>13.200000000000001</v>
      </c>
      <c r="F6" s="7"/>
      <c r="G6" s="7"/>
      <c r="H6" s="62"/>
      <c r="I6" s="62"/>
      <c r="J6" s="12"/>
      <c r="K6" s="121"/>
    </row>
    <row r="7" spans="2:11" x14ac:dyDescent="0.25">
      <c r="B7" s="11">
        <v>27</v>
      </c>
      <c r="C7" s="8" t="s">
        <v>12</v>
      </c>
      <c r="D7" s="7">
        <v>50.8</v>
      </c>
      <c r="E7" s="11"/>
      <c r="F7" s="7">
        <v>36.299999999999997</v>
      </c>
      <c r="G7" s="7">
        <v>15</v>
      </c>
      <c r="H7" s="62"/>
      <c r="I7" s="62">
        <v>0.4</v>
      </c>
      <c r="J7" s="12"/>
      <c r="K7" s="121">
        <v>24</v>
      </c>
    </row>
    <row r="8" spans="2:11" x14ac:dyDescent="0.25">
      <c r="B8" s="11">
        <v>28</v>
      </c>
      <c r="C8" s="8" t="s">
        <v>12</v>
      </c>
      <c r="D8" s="7">
        <v>54.9</v>
      </c>
      <c r="E8" s="11"/>
      <c r="F8" s="7">
        <v>33.6</v>
      </c>
      <c r="G8" s="7">
        <v>21.7</v>
      </c>
      <c r="H8" s="62"/>
      <c r="I8" s="62">
        <v>0.4</v>
      </c>
      <c r="J8" s="12"/>
      <c r="K8" s="121">
        <v>30.2</v>
      </c>
    </row>
    <row r="9" spans="2:11" x14ac:dyDescent="0.25">
      <c r="B9" s="88">
        <v>29</v>
      </c>
      <c r="C9" s="60" t="s">
        <v>11</v>
      </c>
      <c r="D9" s="45">
        <v>10.1</v>
      </c>
      <c r="E9" s="88">
        <v>11.8</v>
      </c>
      <c r="F9" s="7"/>
      <c r="G9" s="7"/>
      <c r="H9" s="62"/>
      <c r="I9" s="62"/>
      <c r="J9" s="12"/>
      <c r="K9" s="121"/>
    </row>
    <row r="10" spans="2:11" x14ac:dyDescent="0.25">
      <c r="B10" s="11">
        <v>30</v>
      </c>
      <c r="C10" s="8" t="s">
        <v>11</v>
      </c>
      <c r="D10" s="7">
        <v>10.7</v>
      </c>
      <c r="E10" s="11">
        <v>12.5</v>
      </c>
      <c r="F10" s="7"/>
      <c r="G10" s="7"/>
      <c r="H10" s="62"/>
      <c r="I10" s="62"/>
      <c r="J10" s="12"/>
      <c r="K10" s="121"/>
    </row>
    <row r="11" spans="2:11" x14ac:dyDescent="0.25">
      <c r="B11" s="11">
        <v>31</v>
      </c>
      <c r="C11" s="8" t="s">
        <v>12</v>
      </c>
      <c r="D11" s="7">
        <v>56.5</v>
      </c>
      <c r="E11" s="11"/>
      <c r="F11" s="7">
        <v>33.9</v>
      </c>
      <c r="G11" s="7">
        <v>23.3</v>
      </c>
      <c r="H11" s="62"/>
      <c r="I11" s="62">
        <v>0.4</v>
      </c>
      <c r="J11" s="12"/>
      <c r="K11" s="121">
        <v>26</v>
      </c>
    </row>
    <row r="12" spans="2:11" x14ac:dyDescent="0.25">
      <c r="B12" s="11"/>
      <c r="C12" s="8"/>
      <c r="D12" s="9"/>
      <c r="E12" s="11"/>
      <c r="F12" s="7"/>
      <c r="G12" s="7"/>
      <c r="H12" s="62"/>
      <c r="I12" s="62"/>
      <c r="J12" s="12"/>
      <c r="K12" s="121"/>
    </row>
    <row r="13" spans="2:11" ht="16.5" thickBot="1" x14ac:dyDescent="0.3">
      <c r="B13" s="19" t="s">
        <v>18</v>
      </c>
      <c r="C13" s="20" t="s">
        <v>17</v>
      </c>
      <c r="D13" s="21">
        <v>19.600000000000001</v>
      </c>
      <c r="E13" s="19"/>
      <c r="F13" s="21"/>
      <c r="G13" s="21"/>
      <c r="H13" s="43"/>
      <c r="I13" s="43"/>
      <c r="J13" s="22"/>
      <c r="K13" s="122"/>
    </row>
    <row r="14" spans="2:11" s="5" customFormat="1" x14ac:dyDescent="0.25">
      <c r="B14" s="23"/>
      <c r="C14" s="24" t="s">
        <v>19</v>
      </c>
      <c r="D14" s="25">
        <f>SUM(D4:D11)</f>
        <v>254.99999999999997</v>
      </c>
      <c r="E14" s="23">
        <f t="shared" ref="E14:K14" si="0">SUM(E4:E13)</f>
        <v>37.5</v>
      </c>
      <c r="F14" s="25">
        <f t="shared" si="0"/>
        <v>103.80000000000001</v>
      </c>
      <c r="G14" s="25">
        <f t="shared" si="0"/>
        <v>112</v>
      </c>
      <c r="H14" s="55">
        <f t="shared" si="0"/>
        <v>1.03</v>
      </c>
      <c r="I14" s="55">
        <f t="shared" si="0"/>
        <v>1.8199999999999998</v>
      </c>
      <c r="J14" s="26">
        <f t="shared" si="0"/>
        <v>8.6999999999999993</v>
      </c>
      <c r="K14" s="123">
        <f t="shared" si="0"/>
        <v>114.4</v>
      </c>
    </row>
    <row r="15" spans="2:11" s="5" customFormat="1" ht="16.5" thickBot="1" x14ac:dyDescent="0.3">
      <c r="B15" s="13"/>
      <c r="C15" s="27" t="s">
        <v>20</v>
      </c>
      <c r="D15" s="14">
        <f>D14+gridas_1st!D29</f>
        <v>725.19999999999993</v>
      </c>
      <c r="E15" s="13">
        <f>E14+gridas_1st!E29</f>
        <v>76.8</v>
      </c>
      <c r="F15" s="14">
        <f>F14+gridas_1st!F29</f>
        <v>221.8</v>
      </c>
      <c r="G15" s="14">
        <f>G14+gridas_1st!G29</f>
        <v>286.79999999999995</v>
      </c>
      <c r="H15" s="56">
        <f>H14+gridas_1st!H29</f>
        <v>2.5099999999999998</v>
      </c>
      <c r="I15" s="56">
        <f>I14+gridas_1st!I29</f>
        <v>3.92</v>
      </c>
      <c r="J15" s="15">
        <f>J14+gridas_1st!J29</f>
        <v>142.69999999999999</v>
      </c>
      <c r="K15" s="124">
        <f>K14+gridas_1st!L29</f>
        <v>372.6</v>
      </c>
    </row>
    <row r="16" spans="2:11" ht="7.5" customHeight="1" x14ac:dyDescent="0.25">
      <c r="E16" s="4"/>
      <c r="F16" s="4"/>
      <c r="G16" s="4"/>
      <c r="H16" s="4"/>
      <c r="I16" s="4"/>
      <c r="J16" s="4"/>
      <c r="K16" s="4"/>
    </row>
    <row r="17" spans="2:8" x14ac:dyDescent="0.25">
      <c r="B17" s="168" t="s">
        <v>91</v>
      </c>
      <c r="D17" s="4"/>
      <c r="E17" s="4"/>
      <c r="F17" s="4"/>
      <c r="G17" s="4"/>
      <c r="H17" s="4"/>
    </row>
    <row r="18" spans="2:8" x14ac:dyDescent="0.25">
      <c r="B18" s="168" t="s">
        <v>81</v>
      </c>
      <c r="D18" s="4"/>
      <c r="E18" s="4"/>
      <c r="F18" s="4"/>
      <c r="G18" s="4"/>
      <c r="H18" s="4"/>
    </row>
    <row r="19" spans="2:8" x14ac:dyDescent="0.25">
      <c r="B19" s="4"/>
      <c r="C19" s="168" t="s">
        <v>82</v>
      </c>
      <c r="D19" s="4"/>
    </row>
    <row r="20" spans="2:8" x14ac:dyDescent="0.25">
      <c r="B20" s="1" t="s">
        <v>92</v>
      </c>
      <c r="D20" s="4"/>
    </row>
    <row r="21" spans="2:8" x14ac:dyDescent="0.25">
      <c r="B21" s="4"/>
      <c r="C21" s="168" t="s">
        <v>88</v>
      </c>
      <c r="D21" s="4"/>
    </row>
    <row r="22" spans="2:8" x14ac:dyDescent="0.25">
      <c r="B22" s="4"/>
      <c r="C22" s="168" t="s">
        <v>89</v>
      </c>
      <c r="D22" s="4"/>
    </row>
    <row r="23" spans="2:8" x14ac:dyDescent="0.25">
      <c r="B23" s="4"/>
      <c r="C23" s="168" t="s">
        <v>90</v>
      </c>
      <c r="D23" s="4"/>
    </row>
  </sheetData>
  <mergeCells count="1">
    <mergeCell ref="E2:K2"/>
  </mergeCells>
  <pageMargins left="0.7" right="0.7" top="0.75" bottom="0.75" header="0.3" footer="0.3"/>
  <pageSetup paperSize="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8"/>
  <sheetViews>
    <sheetView zoomScaleNormal="100" workbookViewId="0">
      <pane xSplit="3" topLeftCell="D1" activePane="topRight" state="frozen"/>
      <selection pane="topRight" activeCell="S37" sqref="S37"/>
    </sheetView>
  </sheetViews>
  <sheetFormatPr defaultRowHeight="15.75" x14ac:dyDescent="0.25"/>
  <cols>
    <col min="1" max="1" width="2.28515625" style="1" customWidth="1"/>
    <col min="2" max="2" width="6.140625" style="3" customWidth="1"/>
    <col min="3" max="3" width="20" style="1" customWidth="1"/>
    <col min="4" max="4" width="10.42578125" style="3" bestFit="1" customWidth="1"/>
    <col min="5" max="5" width="11.5703125" style="1" customWidth="1"/>
    <col min="6" max="6" width="10.42578125" style="1" customWidth="1"/>
    <col min="7" max="8" width="10.5703125" style="1" customWidth="1"/>
    <col min="9" max="9" width="11" style="1" customWidth="1"/>
    <col min="10" max="10" width="10.5703125" style="1" bestFit="1" customWidth="1"/>
    <col min="11" max="11" width="10.85546875" style="1" customWidth="1"/>
    <col min="12" max="12" width="11.28515625" style="1" customWidth="1"/>
    <col min="13" max="13" width="10.7109375" style="1" customWidth="1"/>
    <col min="14" max="17" width="4" style="1" bestFit="1" customWidth="1"/>
    <col min="18" max="16384" width="9.140625" style="1"/>
  </cols>
  <sheetData>
    <row r="1" spans="2:19" ht="16.5" thickBot="1" x14ac:dyDescent="0.3"/>
    <row r="2" spans="2:19" ht="19.5" thickBot="1" x14ac:dyDescent="0.3">
      <c r="E2" s="422" t="s">
        <v>22</v>
      </c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4"/>
    </row>
    <row r="3" spans="2:19" ht="207.75" customHeight="1" thickBot="1" x14ac:dyDescent="0.3">
      <c r="B3" s="32" t="s">
        <v>26</v>
      </c>
      <c r="C3" s="34" t="s">
        <v>24</v>
      </c>
      <c r="D3" s="42" t="s">
        <v>25</v>
      </c>
      <c r="E3" s="58" t="s">
        <v>36</v>
      </c>
      <c r="F3" s="48" t="s">
        <v>37</v>
      </c>
      <c r="G3" s="49" t="s">
        <v>38</v>
      </c>
      <c r="H3" s="49" t="s">
        <v>39</v>
      </c>
      <c r="I3" s="154" t="s">
        <v>84</v>
      </c>
      <c r="J3" s="78" t="s">
        <v>45</v>
      </c>
      <c r="K3" s="49" t="s">
        <v>46</v>
      </c>
      <c r="L3" s="49" t="s">
        <v>75</v>
      </c>
      <c r="M3" s="49" t="s">
        <v>76</v>
      </c>
      <c r="N3" s="58" t="s">
        <v>41</v>
      </c>
      <c r="O3" s="48" t="s">
        <v>42</v>
      </c>
      <c r="P3" s="49" t="s">
        <v>43</v>
      </c>
      <c r="Q3" s="59" t="s">
        <v>40</v>
      </c>
    </row>
    <row r="4" spans="2:19" x14ac:dyDescent="0.25">
      <c r="B4" s="16">
        <v>1</v>
      </c>
      <c r="C4" s="17" t="s">
        <v>0</v>
      </c>
      <c r="D4" s="37">
        <v>15.5</v>
      </c>
      <c r="E4" s="40"/>
      <c r="F4" s="39"/>
      <c r="G4" s="50"/>
      <c r="H4" s="50"/>
      <c r="I4" s="50"/>
      <c r="J4" s="79"/>
      <c r="K4" s="74"/>
      <c r="L4" s="74">
        <f>17*3.4</f>
        <v>57.8</v>
      </c>
      <c r="M4" s="102"/>
      <c r="N4" s="16"/>
      <c r="O4" s="18"/>
      <c r="P4" s="104"/>
      <c r="Q4" s="61"/>
      <c r="R4" s="4"/>
      <c r="S4" s="4"/>
    </row>
    <row r="5" spans="2:19" x14ac:dyDescent="0.25">
      <c r="B5" s="11">
        <v>2</v>
      </c>
      <c r="C5" s="8" t="s">
        <v>1</v>
      </c>
      <c r="D5" s="38">
        <v>24.4</v>
      </c>
      <c r="E5" s="11"/>
      <c r="F5" s="7"/>
      <c r="G5" s="10"/>
      <c r="H5" s="10"/>
      <c r="I5" s="10"/>
      <c r="J5" s="79"/>
      <c r="K5" s="74"/>
      <c r="L5" s="74">
        <f>16.3*3.4</f>
        <v>55.42</v>
      </c>
      <c r="M5" s="102">
        <f>6.6*3.4</f>
        <v>22.439999999999998</v>
      </c>
      <c r="N5" s="11"/>
      <c r="O5" s="7"/>
      <c r="P5" s="10"/>
      <c r="Q5" s="12"/>
      <c r="R5" s="4"/>
      <c r="S5" s="4"/>
    </row>
    <row r="6" spans="2:19" x14ac:dyDescent="0.25">
      <c r="B6" s="11">
        <v>3</v>
      </c>
      <c r="C6" s="8" t="s">
        <v>2</v>
      </c>
      <c r="D6" s="38">
        <v>3.6</v>
      </c>
      <c r="E6" s="11"/>
      <c r="F6" s="7"/>
      <c r="G6" s="10"/>
      <c r="H6" s="10">
        <v>8.1999999999999993</v>
      </c>
      <c r="I6" s="10"/>
      <c r="J6" s="80"/>
      <c r="K6" s="74">
        <v>11</v>
      </c>
      <c r="L6" s="74"/>
      <c r="M6" s="102"/>
      <c r="N6" s="11"/>
      <c r="O6" s="7"/>
      <c r="P6" s="10"/>
      <c r="Q6" s="12">
        <v>1</v>
      </c>
      <c r="R6" s="4"/>
      <c r="S6" s="4"/>
    </row>
    <row r="7" spans="2:19" x14ac:dyDescent="0.25">
      <c r="B7" s="11">
        <v>4</v>
      </c>
      <c r="C7" s="8" t="s">
        <v>3</v>
      </c>
      <c r="D7" s="38">
        <v>2.1</v>
      </c>
      <c r="E7" s="11"/>
      <c r="F7" s="7"/>
      <c r="G7" s="10"/>
      <c r="H7" s="10">
        <v>3.52</v>
      </c>
      <c r="I7" s="10"/>
      <c r="J7" s="81"/>
      <c r="K7" s="74">
        <f>6*2.9-H7</f>
        <v>13.879999999999999</v>
      </c>
      <c r="L7" s="74"/>
      <c r="M7" s="102"/>
      <c r="N7" s="11"/>
      <c r="O7" s="7"/>
      <c r="P7" s="10"/>
      <c r="Q7" s="12"/>
      <c r="R7" s="4"/>
      <c r="S7" s="4"/>
    </row>
    <row r="8" spans="2:19" x14ac:dyDescent="0.25">
      <c r="B8" s="11">
        <v>5</v>
      </c>
      <c r="C8" s="8" t="s">
        <v>1</v>
      </c>
      <c r="D8" s="38">
        <v>24.2</v>
      </c>
      <c r="E8" s="11"/>
      <c r="F8" s="7"/>
      <c r="G8" s="10"/>
      <c r="H8" s="10"/>
      <c r="I8" s="10"/>
      <c r="J8" s="79"/>
      <c r="K8" s="74"/>
      <c r="L8" s="74">
        <f>12.2*3.4-M8</f>
        <v>34.849999999999994</v>
      </c>
      <c r="M8" s="102">
        <f>1.95*3.4</f>
        <v>6.63</v>
      </c>
      <c r="N8" s="11"/>
      <c r="O8" s="7"/>
      <c r="P8" s="10"/>
      <c r="Q8" s="12"/>
      <c r="R8" s="4"/>
      <c r="S8" s="4"/>
    </row>
    <row r="9" spans="2:19" x14ac:dyDescent="0.25">
      <c r="B9" s="11">
        <v>6</v>
      </c>
      <c r="C9" s="8" t="s">
        <v>4</v>
      </c>
      <c r="D9" s="38">
        <v>44.9</v>
      </c>
      <c r="E9" s="11"/>
      <c r="F9" s="7"/>
      <c r="G9" s="10"/>
      <c r="H9" s="10"/>
      <c r="I9" s="10"/>
      <c r="J9" s="79"/>
      <c r="K9" s="74"/>
      <c r="L9" s="74">
        <f>21.9*3.4</f>
        <v>74.459999999999994</v>
      </c>
      <c r="M9" s="102"/>
      <c r="N9" s="11"/>
      <c r="O9" s="7"/>
      <c r="P9" s="10"/>
      <c r="Q9" s="12"/>
      <c r="R9" s="4"/>
      <c r="S9" s="4"/>
    </row>
    <row r="10" spans="2:19" x14ac:dyDescent="0.25">
      <c r="B10" s="11">
        <v>7</v>
      </c>
      <c r="C10" s="8" t="s">
        <v>5</v>
      </c>
      <c r="D10" s="38">
        <v>20.9</v>
      </c>
      <c r="E10" s="11"/>
      <c r="F10" s="7"/>
      <c r="G10" s="10"/>
      <c r="H10" s="10"/>
      <c r="I10" s="10"/>
      <c r="J10" s="79"/>
      <c r="K10" s="74"/>
      <c r="L10" s="75">
        <f>18.22*3.4-M10</f>
        <v>46.647999999999996</v>
      </c>
      <c r="M10" s="103">
        <f>4.5*3.4</f>
        <v>15.299999999999999</v>
      </c>
      <c r="N10" s="11"/>
      <c r="O10" s="7"/>
      <c r="P10" s="10"/>
      <c r="Q10" s="12"/>
      <c r="R10" s="4"/>
      <c r="S10" s="4"/>
    </row>
    <row r="11" spans="2:19" x14ac:dyDescent="0.25">
      <c r="B11" s="11">
        <v>8</v>
      </c>
      <c r="C11" s="8" t="s">
        <v>6</v>
      </c>
      <c r="D11" s="38">
        <v>8.1999999999999993</v>
      </c>
      <c r="E11" s="11"/>
      <c r="F11" s="7"/>
      <c r="G11" s="10"/>
      <c r="H11" s="10">
        <v>5.12</v>
      </c>
      <c r="I11" s="10"/>
      <c r="J11" s="79">
        <f>8.5*3.4-H11-K11</f>
        <v>15.279999999999998</v>
      </c>
      <c r="K11" s="74">
        <f>2.5*3.4</f>
        <v>8.5</v>
      </c>
      <c r="L11" s="74"/>
      <c r="M11" s="102"/>
      <c r="N11" s="11"/>
      <c r="O11" s="7"/>
      <c r="P11" s="10"/>
      <c r="Q11" s="12"/>
      <c r="R11" s="4"/>
      <c r="S11" s="4"/>
    </row>
    <row r="12" spans="2:19" x14ac:dyDescent="0.25">
      <c r="B12" s="11">
        <v>9</v>
      </c>
      <c r="C12" s="8" t="s">
        <v>7</v>
      </c>
      <c r="D12" s="38">
        <v>12.1</v>
      </c>
      <c r="E12" s="11"/>
      <c r="F12" s="7"/>
      <c r="G12" s="10"/>
      <c r="H12" s="10">
        <v>1.24</v>
      </c>
      <c r="I12" s="38">
        <v>0.36</v>
      </c>
      <c r="J12" s="79"/>
      <c r="K12" s="74"/>
      <c r="L12" s="74">
        <f>14.3*3.4-M12</f>
        <v>24.840000000000007</v>
      </c>
      <c r="M12" s="102">
        <f>7.1*3.4-J12-I12</f>
        <v>23.779999999999998</v>
      </c>
      <c r="N12" s="11"/>
      <c r="O12" s="7"/>
      <c r="P12" s="10"/>
      <c r="Q12" s="12"/>
      <c r="R12" s="4"/>
      <c r="S12" s="4"/>
    </row>
    <row r="13" spans="2:19" x14ac:dyDescent="0.25">
      <c r="B13" s="11">
        <v>10</v>
      </c>
      <c r="C13" s="8" t="s">
        <v>8</v>
      </c>
      <c r="D13" s="38">
        <v>11.7</v>
      </c>
      <c r="E13" s="11"/>
      <c r="F13" s="7"/>
      <c r="G13" s="10"/>
      <c r="H13" s="10"/>
      <c r="I13" s="10"/>
      <c r="J13" s="79"/>
      <c r="K13" s="74"/>
      <c r="L13" s="74">
        <f>6.5*3.4</f>
        <v>22.099999999999998</v>
      </c>
      <c r="M13" s="102">
        <f>14.4*3.4-L13</f>
        <v>26.860000000000003</v>
      </c>
      <c r="N13" s="11"/>
      <c r="O13" s="7"/>
      <c r="P13" s="10"/>
      <c r="Q13" s="12"/>
      <c r="R13" s="4"/>
      <c r="S13" s="4"/>
    </row>
    <row r="14" spans="2:19" x14ac:dyDescent="0.25">
      <c r="B14" s="11">
        <v>11</v>
      </c>
      <c r="C14" s="8" t="s">
        <v>0</v>
      </c>
      <c r="D14" s="38">
        <v>2.7</v>
      </c>
      <c r="E14" s="88"/>
      <c r="F14" s="45"/>
      <c r="G14" s="10"/>
      <c r="H14" s="10"/>
      <c r="I14" s="10"/>
      <c r="J14" s="79"/>
      <c r="K14" s="74"/>
      <c r="L14" s="74">
        <f>(6.6*3.4)/2</f>
        <v>11.219999999999999</v>
      </c>
      <c r="M14" s="102">
        <f>(6.6*3.4)/2</f>
        <v>11.219999999999999</v>
      </c>
      <c r="N14" s="11"/>
      <c r="O14" s="7"/>
      <c r="P14" s="10"/>
      <c r="Q14" s="12"/>
      <c r="R14" s="4"/>
      <c r="S14" s="4"/>
    </row>
    <row r="15" spans="2:19" x14ac:dyDescent="0.25">
      <c r="B15" s="11">
        <v>12</v>
      </c>
      <c r="C15" s="8" t="s">
        <v>9</v>
      </c>
      <c r="D15" s="38">
        <v>20.2</v>
      </c>
      <c r="E15" s="88"/>
      <c r="F15" s="45"/>
      <c r="G15" s="10"/>
      <c r="H15" s="10"/>
      <c r="I15" s="10"/>
      <c r="J15" s="79"/>
      <c r="K15" s="76"/>
      <c r="L15" s="74">
        <f>21.2*3</f>
        <v>63.599999999999994</v>
      </c>
      <c r="M15" s="102"/>
      <c r="N15" s="11"/>
      <c r="O15" s="7"/>
      <c r="P15" s="10"/>
      <c r="Q15" s="12"/>
      <c r="R15" s="4"/>
      <c r="S15" s="4"/>
    </row>
    <row r="16" spans="2:19" x14ac:dyDescent="0.25">
      <c r="B16" s="11">
        <v>13</v>
      </c>
      <c r="C16" s="8" t="s">
        <v>10</v>
      </c>
      <c r="D16" s="38">
        <v>10.1</v>
      </c>
      <c r="E16" s="90"/>
      <c r="F16" s="45"/>
      <c r="G16" s="38"/>
      <c r="H16" s="38">
        <v>5.04</v>
      </c>
      <c r="I16" s="38"/>
      <c r="J16" s="79"/>
      <c r="K16" s="74"/>
      <c r="L16" s="74">
        <f>13.1*3.4-H16</f>
        <v>39.5</v>
      </c>
      <c r="M16" s="102"/>
      <c r="N16" s="11"/>
      <c r="O16" s="7"/>
      <c r="P16" s="10"/>
      <c r="Q16" s="12"/>
      <c r="R16" s="4"/>
      <c r="S16" s="4"/>
    </row>
    <row r="17" spans="2:19" x14ac:dyDescent="0.25">
      <c r="B17" s="11">
        <v>14</v>
      </c>
      <c r="C17" s="8" t="s">
        <v>11</v>
      </c>
      <c r="D17" s="38">
        <v>9.8000000000000007</v>
      </c>
      <c r="E17" s="90">
        <f>493*0.285*0.085</f>
        <v>11.942925000000001</v>
      </c>
      <c r="F17" s="46">
        <f>66*0.285*0.085</f>
        <v>1.5988500000000001</v>
      </c>
      <c r="G17" s="51">
        <f>10*0.298*0.298</f>
        <v>0.88803999999999994</v>
      </c>
      <c r="H17" s="51"/>
      <c r="I17" s="51"/>
      <c r="J17" s="79">
        <v>20.9</v>
      </c>
      <c r="K17" s="74"/>
      <c r="L17" s="74"/>
      <c r="M17" s="102"/>
      <c r="N17" s="11">
        <v>1</v>
      </c>
      <c r="O17" s="7"/>
      <c r="P17" s="10"/>
      <c r="Q17" s="12"/>
      <c r="R17" s="4"/>
      <c r="S17" s="4"/>
    </row>
    <row r="18" spans="2:19" x14ac:dyDescent="0.25">
      <c r="B18" s="11">
        <v>15</v>
      </c>
      <c r="C18" s="8" t="s">
        <v>12</v>
      </c>
      <c r="D18" s="38">
        <v>56.7</v>
      </c>
      <c r="E18" s="90"/>
      <c r="F18" s="45"/>
      <c r="G18" s="38"/>
      <c r="H18" s="62">
        <v>0.76</v>
      </c>
      <c r="I18" s="62">
        <v>0.32</v>
      </c>
      <c r="J18" s="79"/>
      <c r="K18" s="74"/>
      <c r="L18" s="74">
        <v>97.3</v>
      </c>
      <c r="M18" s="102">
        <f>2.3*3</f>
        <v>6.8999999999999995</v>
      </c>
      <c r="N18" s="11"/>
      <c r="O18" s="7"/>
      <c r="P18" s="10"/>
      <c r="Q18" s="12"/>
      <c r="R18" s="4"/>
      <c r="S18" s="4"/>
    </row>
    <row r="19" spans="2:19" x14ac:dyDescent="0.25">
      <c r="B19" s="11">
        <v>16</v>
      </c>
      <c r="C19" s="8" t="s">
        <v>13</v>
      </c>
      <c r="D19" s="38">
        <v>16.7</v>
      </c>
      <c r="E19" s="90"/>
      <c r="F19" s="45"/>
      <c r="G19" s="38"/>
      <c r="H19" s="62"/>
      <c r="I19" s="62"/>
      <c r="J19" s="79"/>
      <c r="K19" s="74"/>
      <c r="L19" s="74">
        <f>16.4*3.4</f>
        <v>55.759999999999991</v>
      </c>
      <c r="M19" s="102"/>
      <c r="N19" s="11"/>
      <c r="O19" s="7"/>
      <c r="P19" s="10"/>
      <c r="Q19" s="12"/>
      <c r="R19" s="4"/>
      <c r="S19" s="4"/>
    </row>
    <row r="20" spans="2:19" s="117" customFormat="1" x14ac:dyDescent="0.25">
      <c r="B20" s="11">
        <v>17</v>
      </c>
      <c r="C20" s="8" t="s">
        <v>13</v>
      </c>
      <c r="D20" s="38">
        <v>19.100000000000001</v>
      </c>
      <c r="E20" s="90"/>
      <c r="F20" s="45"/>
      <c r="G20" s="62"/>
      <c r="H20" s="62"/>
      <c r="I20" s="62"/>
      <c r="J20" s="112"/>
      <c r="K20" s="113"/>
      <c r="L20" s="113">
        <f>19*3-M20</f>
        <v>41.61</v>
      </c>
      <c r="M20" s="114">
        <f>5.13*3</f>
        <v>15.39</v>
      </c>
      <c r="N20" s="88"/>
      <c r="O20" s="45"/>
      <c r="P20" s="115"/>
      <c r="Q20" s="89"/>
      <c r="R20" s="116"/>
      <c r="S20" s="116"/>
    </row>
    <row r="21" spans="2:19" x14ac:dyDescent="0.25">
      <c r="B21" s="11">
        <v>18</v>
      </c>
      <c r="C21" s="8" t="s">
        <v>12</v>
      </c>
      <c r="D21" s="38">
        <v>47.2</v>
      </c>
      <c r="E21" s="90"/>
      <c r="F21" s="45"/>
      <c r="G21" s="38"/>
      <c r="H21" s="62">
        <v>0.76</v>
      </c>
      <c r="I21" s="62">
        <v>0.32</v>
      </c>
      <c r="J21" s="79"/>
      <c r="K21" s="74"/>
      <c r="L21" s="74">
        <f>30*3.2</f>
        <v>96</v>
      </c>
      <c r="M21" s="102">
        <v>6</v>
      </c>
      <c r="N21" s="11"/>
      <c r="O21" s="7"/>
      <c r="P21" s="10"/>
      <c r="Q21" s="12"/>
      <c r="R21" s="4"/>
      <c r="S21" s="4"/>
    </row>
    <row r="22" spans="2:19" s="117" customFormat="1" x14ac:dyDescent="0.25">
      <c r="B22" s="11">
        <v>19</v>
      </c>
      <c r="C22" s="8" t="s">
        <v>11</v>
      </c>
      <c r="D22" s="38">
        <v>12.9</v>
      </c>
      <c r="E22" s="90">
        <f>640*0.285*0.085</f>
        <v>15.504</v>
      </c>
      <c r="F22" s="46">
        <f>72*0.285*0.085</f>
        <v>1.7442000000000002</v>
      </c>
      <c r="G22" s="62">
        <v>0.9</v>
      </c>
      <c r="H22" s="62"/>
      <c r="I22" s="62"/>
      <c r="J22" s="112">
        <v>5.2</v>
      </c>
      <c r="K22" s="113">
        <f>26.8-J22</f>
        <v>21.6</v>
      </c>
      <c r="L22" s="113"/>
      <c r="M22" s="114"/>
      <c r="N22" s="88"/>
      <c r="O22" s="45">
        <v>1</v>
      </c>
      <c r="P22" s="115"/>
      <c r="Q22" s="89"/>
      <c r="R22" s="116"/>
      <c r="S22" s="116"/>
    </row>
    <row r="23" spans="2:19" s="117" customFormat="1" x14ac:dyDescent="0.25">
      <c r="B23" s="11">
        <v>20</v>
      </c>
      <c r="C23" s="8" t="s">
        <v>13</v>
      </c>
      <c r="D23" s="38">
        <v>18.899999999999999</v>
      </c>
      <c r="E23" s="88"/>
      <c r="F23" s="45"/>
      <c r="G23" s="62"/>
      <c r="H23" s="62"/>
      <c r="I23" s="62"/>
      <c r="J23" s="112"/>
      <c r="K23" s="113"/>
      <c r="L23" s="113">
        <f>11*3</f>
        <v>33</v>
      </c>
      <c r="M23" s="114">
        <f>8*3</f>
        <v>24</v>
      </c>
      <c r="N23" s="88"/>
      <c r="O23" s="45"/>
      <c r="P23" s="115"/>
      <c r="Q23" s="89"/>
      <c r="R23" s="116"/>
      <c r="S23" s="116"/>
    </row>
    <row r="24" spans="2:19" x14ac:dyDescent="0.25">
      <c r="B24" s="11">
        <v>21</v>
      </c>
      <c r="C24" s="8" t="s">
        <v>12</v>
      </c>
      <c r="D24" s="38">
        <v>53.6</v>
      </c>
      <c r="E24" s="88"/>
      <c r="F24" s="45"/>
      <c r="G24" s="38"/>
      <c r="H24" s="62">
        <v>0.76</v>
      </c>
      <c r="I24" s="62">
        <v>0.32</v>
      </c>
      <c r="J24" s="79"/>
      <c r="K24" s="74"/>
      <c r="L24" s="74">
        <f>(32.6*3.2)+3</f>
        <v>107.32000000000001</v>
      </c>
      <c r="M24" s="102">
        <v>6.38</v>
      </c>
      <c r="N24" s="11"/>
      <c r="O24" s="7"/>
      <c r="P24" s="10"/>
      <c r="Q24" s="12"/>
      <c r="R24" s="4"/>
      <c r="S24" s="4"/>
    </row>
    <row r="25" spans="2:19" s="117" customFormat="1" x14ac:dyDescent="0.25">
      <c r="B25" s="11">
        <v>22</v>
      </c>
      <c r="C25" s="8" t="s">
        <v>11</v>
      </c>
      <c r="D25" s="38">
        <v>12.4</v>
      </c>
      <c r="E25" s="90">
        <f>670*0.285*0.085</f>
        <v>16.23075</v>
      </c>
      <c r="F25" s="46">
        <f>65*0.285*0.085</f>
        <v>1.5746249999999999</v>
      </c>
      <c r="G25" s="62">
        <v>0.9</v>
      </c>
      <c r="H25" s="62"/>
      <c r="I25" s="62"/>
      <c r="J25" s="112">
        <v>12.2</v>
      </c>
      <c r="K25" s="113">
        <f>29-J25</f>
        <v>16.8</v>
      </c>
      <c r="L25" s="113"/>
      <c r="M25" s="114"/>
      <c r="N25" s="88"/>
      <c r="O25" s="45"/>
      <c r="P25" s="115">
        <v>1</v>
      </c>
      <c r="Q25" s="89"/>
      <c r="R25" s="116"/>
      <c r="S25" s="116"/>
    </row>
    <row r="26" spans="2:19" x14ac:dyDescent="0.25">
      <c r="B26" s="11">
        <v>23</v>
      </c>
      <c r="C26" s="8" t="s">
        <v>14</v>
      </c>
      <c r="D26" s="38">
        <v>22.3</v>
      </c>
      <c r="E26" s="11"/>
      <c r="F26" s="7"/>
      <c r="G26" s="38"/>
      <c r="H26" s="38"/>
      <c r="I26" s="38"/>
      <c r="J26" s="79"/>
      <c r="K26" s="74"/>
      <c r="L26" s="74">
        <f>5.5*3.4</f>
        <v>18.7</v>
      </c>
      <c r="M26" s="102"/>
      <c r="N26" s="11"/>
      <c r="O26" s="7"/>
      <c r="P26" s="10"/>
      <c r="Q26" s="12"/>
      <c r="R26" s="4"/>
      <c r="S26" s="4"/>
    </row>
    <row r="27" spans="2:19" x14ac:dyDescent="0.25">
      <c r="B27" s="11"/>
      <c r="C27" s="8"/>
      <c r="D27" s="4"/>
      <c r="E27" s="11"/>
      <c r="F27" s="7"/>
      <c r="G27" s="38"/>
      <c r="H27" s="38"/>
      <c r="I27" s="38"/>
      <c r="J27" s="79"/>
      <c r="K27" s="74"/>
      <c r="L27" s="74"/>
      <c r="M27" s="102"/>
      <c r="N27" s="11"/>
      <c r="O27" s="7"/>
      <c r="P27" s="10"/>
      <c r="Q27" s="12"/>
      <c r="R27" s="4"/>
      <c r="S27" s="4"/>
    </row>
    <row r="28" spans="2:19" ht="16.5" thickBot="1" x14ac:dyDescent="0.3">
      <c r="B28" s="19" t="s">
        <v>15</v>
      </c>
      <c r="C28" s="20" t="s">
        <v>16</v>
      </c>
      <c r="D28" s="43">
        <v>9.6</v>
      </c>
      <c r="E28" s="19"/>
      <c r="F28" s="21"/>
      <c r="G28" s="52"/>
      <c r="H28" s="52"/>
      <c r="I28" s="52"/>
      <c r="J28" s="19"/>
      <c r="K28" s="21"/>
      <c r="L28" s="21"/>
      <c r="M28" s="43"/>
      <c r="N28" s="19"/>
      <c r="O28" s="21"/>
      <c r="P28" s="52"/>
      <c r="Q28" s="22"/>
      <c r="R28" s="4"/>
      <c r="S28" s="4"/>
    </row>
    <row r="29" spans="2:19" x14ac:dyDescent="0.25">
      <c r="B29" s="152"/>
      <c r="C29" s="30" t="s">
        <v>21</v>
      </c>
      <c r="D29" s="107">
        <f>SUM(D4:D26)</f>
        <v>470.19999999999993</v>
      </c>
      <c r="E29" s="92">
        <f t="shared" ref="E29:J29" si="0">SUM(E4:E28)</f>
        <v>43.677675000000001</v>
      </c>
      <c r="F29" s="35">
        <f t="shared" si="0"/>
        <v>4.917675</v>
      </c>
      <c r="G29" s="44">
        <f t="shared" si="0"/>
        <v>2.68804</v>
      </c>
      <c r="H29" s="44">
        <f>SUM(H4:H28)</f>
        <v>25.400000000000002</v>
      </c>
      <c r="I29" s="44">
        <f t="shared" si="0"/>
        <v>1.32</v>
      </c>
      <c r="J29" s="54">
        <f t="shared" si="0"/>
        <v>53.58</v>
      </c>
      <c r="K29" s="44">
        <f>SUM(K4:K28)</f>
        <v>71.78</v>
      </c>
      <c r="L29" s="44">
        <f>SUM(L4:L28)</f>
        <v>880.12800000000016</v>
      </c>
      <c r="M29" s="44">
        <f>SUM(M4:M28)</f>
        <v>164.89999999999998</v>
      </c>
      <c r="N29" s="23">
        <f>SUM(N17:N28)</f>
        <v>1</v>
      </c>
      <c r="O29" s="25">
        <f>SUM(O17:O28)</f>
        <v>1</v>
      </c>
      <c r="P29" s="105">
        <f>SUM(P17:P28)</f>
        <v>1</v>
      </c>
      <c r="Q29" s="26">
        <f>SUM(Q4:Q28)</f>
        <v>1</v>
      </c>
      <c r="R29" s="4"/>
      <c r="S29" s="4"/>
    </row>
    <row r="30" spans="2:19" s="5" customFormat="1" ht="16.5" thickBot="1" x14ac:dyDescent="0.3">
      <c r="B30" s="28"/>
      <c r="C30" s="109" t="s">
        <v>20</v>
      </c>
      <c r="D30" s="108">
        <f>D29+gridas_2st!D14</f>
        <v>725.19999999999993</v>
      </c>
      <c r="E30" s="93">
        <f>E29+sienas_2st!E14</f>
        <v>91.764299999999992</v>
      </c>
      <c r="F30" s="47">
        <f>F29+sienas_2st!F14</f>
        <v>9.8111250000000005</v>
      </c>
      <c r="G30" s="53">
        <f>G29+sienas_2st!G14</f>
        <v>5.3880400000000002</v>
      </c>
      <c r="H30" s="53">
        <f>H29+sienas_2st!H14</f>
        <v>27.680000000000003</v>
      </c>
      <c r="I30" s="53">
        <f>I29+sienas_2st!I14</f>
        <v>2.2800000000000002</v>
      </c>
      <c r="J30" s="82">
        <f>J29+sienas_2st!J14</f>
        <v>79.28</v>
      </c>
      <c r="K30" s="53">
        <f>K29+sienas_2st!K14</f>
        <v>108.38</v>
      </c>
      <c r="L30" s="53">
        <f>L29+sienas_2st!L14</f>
        <v>1303.8120000000004</v>
      </c>
      <c r="M30" s="53">
        <f>M29+sienas_2st!M14</f>
        <v>183.13249999999999</v>
      </c>
      <c r="N30" s="13">
        <f>N29</f>
        <v>1</v>
      </c>
      <c r="O30" s="14">
        <f>O29</f>
        <v>1</v>
      </c>
      <c r="P30" s="106">
        <f>P29+sienas_2st!P14</f>
        <v>4</v>
      </c>
      <c r="Q30" s="15">
        <f>Q29</f>
        <v>1</v>
      </c>
      <c r="R30" s="87"/>
      <c r="S30" s="87"/>
    </row>
    <row r="31" spans="2:19" s="5" customFormat="1" ht="9" customHeight="1" x14ac:dyDescent="0.25">
      <c r="B31" s="2"/>
      <c r="C31" s="6"/>
      <c r="J31" s="2"/>
      <c r="K31" s="57"/>
      <c r="L31" s="2"/>
      <c r="Q31" s="87"/>
      <c r="R31" s="87"/>
      <c r="S31" s="87"/>
    </row>
    <row r="32" spans="2:19" x14ac:dyDescent="0.25">
      <c r="B32" s="168" t="s">
        <v>91</v>
      </c>
      <c r="D32" s="4"/>
      <c r="E32" s="4"/>
      <c r="F32" s="4"/>
      <c r="G32" s="4"/>
      <c r="H32" s="4"/>
      <c r="J32" s="1" t="s">
        <v>92</v>
      </c>
      <c r="L32" s="4"/>
    </row>
    <row r="33" spans="2:12" x14ac:dyDescent="0.25">
      <c r="B33" s="168" t="s">
        <v>81</v>
      </c>
      <c r="D33" s="4"/>
      <c r="E33" s="4"/>
      <c r="F33" s="4"/>
      <c r="G33" s="4"/>
      <c r="H33" s="4"/>
      <c r="J33" s="4"/>
      <c r="K33" s="168" t="s">
        <v>88</v>
      </c>
      <c r="L33" s="4"/>
    </row>
    <row r="34" spans="2:12" x14ac:dyDescent="0.25">
      <c r="B34" s="4"/>
      <c r="C34" s="168" t="s">
        <v>82</v>
      </c>
      <c r="D34" s="4"/>
      <c r="J34" s="4"/>
      <c r="K34" s="168" t="s">
        <v>89</v>
      </c>
    </row>
    <row r="35" spans="2:12" x14ac:dyDescent="0.25">
      <c r="D35" s="4"/>
      <c r="J35" s="4"/>
      <c r="K35" s="168" t="s">
        <v>90</v>
      </c>
    </row>
    <row r="36" spans="2:12" x14ac:dyDescent="0.25">
      <c r="D36" s="4"/>
    </row>
    <row r="37" spans="2:12" x14ac:dyDescent="0.25">
      <c r="D37" s="4"/>
    </row>
    <row r="38" spans="2:12" x14ac:dyDescent="0.25">
      <c r="D38" s="4"/>
    </row>
  </sheetData>
  <mergeCells count="1">
    <mergeCell ref="E2:Q2"/>
  </mergeCells>
  <pageMargins left="0.7" right="0.7" top="0.75" bottom="0.75" header="0.3" footer="0.3"/>
  <pageSetup paperSize="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3"/>
  <sheetViews>
    <sheetView zoomScale="85" zoomScaleNormal="85" workbookViewId="0">
      <pane xSplit="3" topLeftCell="D1" activePane="topRight" state="frozen"/>
      <selection pane="topRight" activeCell="X13" sqref="X13"/>
    </sheetView>
  </sheetViews>
  <sheetFormatPr defaultRowHeight="15.75" x14ac:dyDescent="0.25"/>
  <cols>
    <col min="1" max="1" width="3.85546875" style="1" customWidth="1"/>
    <col min="2" max="2" width="5.7109375" style="3" customWidth="1"/>
    <col min="3" max="3" width="20" style="1" customWidth="1"/>
    <col min="4" max="4" width="11.5703125" style="3" customWidth="1"/>
    <col min="5" max="5" width="10.42578125" style="1" customWidth="1"/>
    <col min="6" max="6" width="10.5703125" style="1" customWidth="1"/>
    <col min="7" max="9" width="11" style="1" customWidth="1"/>
    <col min="10" max="10" width="10.42578125" style="1" bestFit="1" customWidth="1"/>
    <col min="11" max="11" width="10.42578125" style="1" customWidth="1"/>
    <col min="12" max="13" width="10.42578125" style="1" bestFit="1" customWidth="1"/>
    <col min="14" max="14" width="5" style="1" bestFit="1" customWidth="1"/>
    <col min="15" max="15" width="6.85546875" style="1" bestFit="1" customWidth="1"/>
    <col min="16" max="16" width="3.85546875" style="1" bestFit="1" customWidth="1"/>
    <col min="17" max="16384" width="9.140625" style="1"/>
  </cols>
  <sheetData>
    <row r="1" spans="2:18" ht="18.75" customHeight="1" thickBot="1" x14ac:dyDescent="0.3">
      <c r="N1" s="164"/>
      <c r="O1" s="164"/>
    </row>
    <row r="2" spans="2:18" ht="19.5" thickBot="1" x14ac:dyDescent="0.3">
      <c r="E2" s="422" t="s">
        <v>22</v>
      </c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4"/>
    </row>
    <row r="3" spans="2:18" ht="201" customHeight="1" thickBot="1" x14ac:dyDescent="0.3">
      <c r="B3" s="32" t="s">
        <v>26</v>
      </c>
      <c r="C3" s="34" t="s">
        <v>24</v>
      </c>
      <c r="D3" s="33" t="s">
        <v>25</v>
      </c>
      <c r="E3" s="58" t="s">
        <v>28</v>
      </c>
      <c r="F3" s="48" t="s">
        <v>27</v>
      </c>
      <c r="G3" s="48" t="s">
        <v>29</v>
      </c>
      <c r="H3" s="48" t="s">
        <v>30</v>
      </c>
      <c r="I3" s="49" t="s">
        <v>31</v>
      </c>
      <c r="J3" s="78" t="s">
        <v>45</v>
      </c>
      <c r="K3" s="78" t="s">
        <v>46</v>
      </c>
      <c r="L3" s="154" t="s">
        <v>77</v>
      </c>
      <c r="M3" s="154" t="s">
        <v>78</v>
      </c>
      <c r="N3" s="49" t="s">
        <v>35</v>
      </c>
      <c r="O3" s="163" t="s">
        <v>79</v>
      </c>
      <c r="P3" s="94" t="s">
        <v>44</v>
      </c>
    </row>
    <row r="4" spans="2:18" x14ac:dyDescent="0.25">
      <c r="B4" s="16">
        <v>24</v>
      </c>
      <c r="C4" s="17" t="s">
        <v>14</v>
      </c>
      <c r="D4" s="37">
        <v>8.5</v>
      </c>
      <c r="E4" s="156"/>
      <c r="F4" s="17"/>
      <c r="G4" s="18"/>
      <c r="H4" s="18"/>
      <c r="I4" s="37"/>
      <c r="J4" s="16"/>
      <c r="K4" s="131"/>
      <c r="L4" s="157">
        <f>4.6*3.4</f>
        <v>15.639999999999999</v>
      </c>
      <c r="M4" s="158"/>
      <c r="N4" s="159"/>
      <c r="O4" s="160"/>
      <c r="P4" s="99"/>
      <c r="Q4" s="4"/>
    </row>
    <row r="5" spans="2:18" x14ac:dyDescent="0.25">
      <c r="B5" s="11">
        <v>25</v>
      </c>
      <c r="C5" s="8" t="s">
        <v>13</v>
      </c>
      <c r="D5" s="38">
        <v>52</v>
      </c>
      <c r="E5" s="84"/>
      <c r="F5" s="8"/>
      <c r="G5" s="7"/>
      <c r="H5" s="7"/>
      <c r="I5" s="38"/>
      <c r="J5" s="11"/>
      <c r="K5" s="72"/>
      <c r="L5" s="77">
        <f>41.1*2.93</f>
        <v>120.42300000000002</v>
      </c>
      <c r="M5" s="83"/>
      <c r="N5" s="51"/>
      <c r="O5" s="97"/>
      <c r="P5" s="100"/>
      <c r="Q5" s="4"/>
    </row>
    <row r="6" spans="2:18" x14ac:dyDescent="0.25">
      <c r="B6" s="11">
        <v>26</v>
      </c>
      <c r="C6" s="8" t="s">
        <v>11</v>
      </c>
      <c r="D6" s="38">
        <v>11.5</v>
      </c>
      <c r="E6" s="90">
        <f>655*0.285*0.085</f>
        <v>15.867374999999999</v>
      </c>
      <c r="F6" s="46">
        <f>62*0.285*0.085</f>
        <v>1.5019499999999999</v>
      </c>
      <c r="G6" s="45">
        <v>0.9</v>
      </c>
      <c r="H6" s="45"/>
      <c r="I6" s="62"/>
      <c r="J6" s="88">
        <v>7</v>
      </c>
      <c r="K6" s="73">
        <f>21-J6</f>
        <v>14</v>
      </c>
      <c r="L6" s="46"/>
      <c r="M6" s="91"/>
      <c r="N6" s="110">
        <v>4.2</v>
      </c>
      <c r="O6" s="111">
        <v>3</v>
      </c>
      <c r="P6" s="118">
        <v>1</v>
      </c>
      <c r="Q6" s="116"/>
      <c r="R6" s="117"/>
    </row>
    <row r="7" spans="2:18" x14ac:dyDescent="0.25">
      <c r="B7" s="11">
        <v>27</v>
      </c>
      <c r="C7" s="8" t="s">
        <v>12</v>
      </c>
      <c r="D7" s="38">
        <v>50.8</v>
      </c>
      <c r="E7" s="161"/>
      <c r="F7" s="60"/>
      <c r="G7" s="7"/>
      <c r="H7" s="7">
        <v>0.76</v>
      </c>
      <c r="I7" s="38">
        <v>0.32</v>
      </c>
      <c r="J7" s="11"/>
      <c r="K7" s="72"/>
      <c r="L7" s="77">
        <f>31+29+30</f>
        <v>90</v>
      </c>
      <c r="M7" s="83">
        <f>3*3</f>
        <v>9</v>
      </c>
      <c r="N7" s="51"/>
      <c r="O7" s="97"/>
      <c r="P7" s="100"/>
      <c r="Q7" s="4"/>
    </row>
    <row r="8" spans="2:18" x14ac:dyDescent="0.25">
      <c r="B8" s="11">
        <v>28</v>
      </c>
      <c r="C8" s="8" t="s">
        <v>12</v>
      </c>
      <c r="D8" s="38">
        <v>54.9</v>
      </c>
      <c r="E8" s="161"/>
      <c r="F8" s="60"/>
      <c r="G8" s="7"/>
      <c r="H8" s="7">
        <v>0.76</v>
      </c>
      <c r="I8" s="38">
        <v>0.32</v>
      </c>
      <c r="J8" s="11"/>
      <c r="K8" s="72"/>
      <c r="L8" s="77">
        <f>34.2*2.935</f>
        <v>100.37700000000001</v>
      </c>
      <c r="M8" s="83">
        <f>1.5*2.935</f>
        <v>4.4024999999999999</v>
      </c>
      <c r="N8" s="51"/>
      <c r="O8" s="97"/>
      <c r="P8" s="100"/>
      <c r="Q8" s="4"/>
    </row>
    <row r="9" spans="2:18" x14ac:dyDescent="0.25">
      <c r="B9" s="88">
        <v>29</v>
      </c>
      <c r="C9" s="60" t="s">
        <v>11</v>
      </c>
      <c r="D9" s="62">
        <v>10.1</v>
      </c>
      <c r="E9" s="90">
        <f>620*0.285*0.085</f>
        <v>15.019500000000001</v>
      </c>
      <c r="F9" s="46">
        <f>70*0.285*0.085</f>
        <v>1.6957500000000001</v>
      </c>
      <c r="G9" s="45">
        <v>0.9</v>
      </c>
      <c r="H9" s="45"/>
      <c r="I9" s="62"/>
      <c r="J9" s="88">
        <v>6</v>
      </c>
      <c r="K9" s="73">
        <v>12.6</v>
      </c>
      <c r="L9" s="46"/>
      <c r="M9" s="91"/>
      <c r="N9" s="110">
        <v>4.2</v>
      </c>
      <c r="O9" s="111">
        <v>3</v>
      </c>
      <c r="P9" s="118">
        <v>1</v>
      </c>
      <c r="Q9" s="4"/>
    </row>
    <row r="10" spans="2:18" x14ac:dyDescent="0.25">
      <c r="B10" s="11">
        <v>30</v>
      </c>
      <c r="C10" s="8" t="s">
        <v>11</v>
      </c>
      <c r="D10" s="38">
        <v>10.7</v>
      </c>
      <c r="E10" s="90">
        <f>710*0.285*0.085</f>
        <v>17.199750000000002</v>
      </c>
      <c r="F10" s="46">
        <f>70*0.285*0.085</f>
        <v>1.6957500000000001</v>
      </c>
      <c r="G10" s="45">
        <v>0.9</v>
      </c>
      <c r="H10" s="45"/>
      <c r="I10" s="62"/>
      <c r="J10" s="88">
        <v>12.7</v>
      </c>
      <c r="K10" s="73">
        <v>10</v>
      </c>
      <c r="L10" s="46"/>
      <c r="M10" s="91"/>
      <c r="N10" s="110">
        <v>4.2</v>
      </c>
      <c r="O10" s="111">
        <v>3</v>
      </c>
      <c r="P10" s="118">
        <v>1</v>
      </c>
      <c r="Q10" s="4"/>
    </row>
    <row r="11" spans="2:18" x14ac:dyDescent="0.25">
      <c r="B11" s="11">
        <v>31</v>
      </c>
      <c r="C11" s="8" t="s">
        <v>12</v>
      </c>
      <c r="D11" s="38">
        <v>56.5</v>
      </c>
      <c r="E11" s="161"/>
      <c r="F11" s="60"/>
      <c r="G11" s="7"/>
      <c r="H11" s="7">
        <v>0.76</v>
      </c>
      <c r="I11" s="38">
        <v>0.32</v>
      </c>
      <c r="J11" s="11"/>
      <c r="K11" s="72"/>
      <c r="L11" s="77">
        <f>30.2*3.22</f>
        <v>97.244</v>
      </c>
      <c r="M11" s="83">
        <f>1.5*3.22</f>
        <v>4.83</v>
      </c>
      <c r="N11" s="51"/>
      <c r="O11" s="97"/>
      <c r="P11" s="100"/>
      <c r="Q11" s="4"/>
    </row>
    <row r="12" spans="2:18" x14ac:dyDescent="0.25">
      <c r="B12" s="11"/>
      <c r="C12" s="8"/>
      <c r="D12" s="155"/>
      <c r="E12" s="84"/>
      <c r="F12" s="8"/>
      <c r="G12" s="8"/>
      <c r="H12" s="8"/>
      <c r="I12" s="10"/>
      <c r="J12" s="84"/>
      <c r="K12" s="68"/>
      <c r="L12" s="8"/>
      <c r="M12" s="85"/>
      <c r="N12" s="10"/>
      <c r="O12" s="98"/>
      <c r="P12" s="100"/>
      <c r="Q12" s="4"/>
    </row>
    <row r="13" spans="2:18" ht="16.5" thickBot="1" x14ac:dyDescent="0.3">
      <c r="B13" s="19" t="s">
        <v>18</v>
      </c>
      <c r="C13" s="20" t="s">
        <v>17</v>
      </c>
      <c r="D13" s="43">
        <v>19.600000000000001</v>
      </c>
      <c r="E13" s="84"/>
      <c r="F13" s="8"/>
      <c r="G13" s="8"/>
      <c r="H13" s="8"/>
      <c r="I13" s="10"/>
      <c r="J13" s="84"/>
      <c r="K13" s="68"/>
      <c r="L13" s="8"/>
      <c r="M13" s="85"/>
      <c r="N13" s="10"/>
      <c r="O13" s="98"/>
      <c r="P13" s="101"/>
      <c r="Q13" s="4"/>
    </row>
    <row r="14" spans="2:18" s="5" customFormat="1" x14ac:dyDescent="0.25">
      <c r="B14" s="23"/>
      <c r="C14" s="70" t="s">
        <v>19</v>
      </c>
      <c r="D14" s="55">
        <f>SUM(D4:D11)</f>
        <v>254.99999999999997</v>
      </c>
      <c r="E14" s="162">
        <f t="shared" ref="E14:M14" si="0">SUM(E4:E13)</f>
        <v>48.086624999999998</v>
      </c>
      <c r="F14" s="35">
        <f t="shared" si="0"/>
        <v>4.8934500000000005</v>
      </c>
      <c r="G14" s="25">
        <f t="shared" si="0"/>
        <v>2.7</v>
      </c>
      <c r="H14" s="25">
        <f t="shared" si="0"/>
        <v>2.2800000000000002</v>
      </c>
      <c r="I14" s="55">
        <f t="shared" si="0"/>
        <v>0.96</v>
      </c>
      <c r="J14" s="23">
        <f t="shared" si="0"/>
        <v>25.7</v>
      </c>
      <c r="K14" s="119">
        <f>SUM(K4:K13)</f>
        <v>36.6</v>
      </c>
      <c r="L14" s="35">
        <f t="shared" si="0"/>
        <v>423.68400000000008</v>
      </c>
      <c r="M14" s="64">
        <f t="shared" si="0"/>
        <v>18.232500000000002</v>
      </c>
      <c r="N14" s="44">
        <f>SUM(N6:N13)</f>
        <v>12.600000000000001</v>
      </c>
      <c r="O14" s="66">
        <f>SUM(O6:O13)</f>
        <v>9</v>
      </c>
      <c r="P14" s="95">
        <f>SUM(P4:P13)</f>
        <v>3</v>
      </c>
      <c r="Q14" s="87"/>
    </row>
    <row r="15" spans="2:18" s="5" customFormat="1" ht="16.5" thickBot="1" x14ac:dyDescent="0.3">
      <c r="B15" s="13"/>
      <c r="C15" s="71" t="s">
        <v>20</v>
      </c>
      <c r="D15" s="56">
        <f>D14+gridas_1st!D30</f>
        <v>980.19999999999993</v>
      </c>
      <c r="E15" s="86">
        <f>E14+sienas_1st!E29</f>
        <v>91.764299999999992</v>
      </c>
      <c r="F15" s="47">
        <f>F14+sienas_1st!F29</f>
        <v>9.8111250000000005</v>
      </c>
      <c r="G15" s="47">
        <f>G14+sienas_1st!G29</f>
        <v>5.3880400000000002</v>
      </c>
      <c r="H15" s="47">
        <f>H14+sienas_1st!H29</f>
        <v>27.680000000000003</v>
      </c>
      <c r="I15" s="53">
        <f>I14+sienas_1st!I29</f>
        <v>2.2800000000000002</v>
      </c>
      <c r="J15" s="86">
        <f>J14+sienas_1st!J29</f>
        <v>79.28</v>
      </c>
      <c r="K15" s="69">
        <f>K14+sienas_1st!K29</f>
        <v>108.38</v>
      </c>
      <c r="L15" s="47">
        <f>L14+sienas_1st!L29</f>
        <v>1303.8120000000004</v>
      </c>
      <c r="M15" s="65">
        <f>M14+sienas_1st!M29</f>
        <v>183.13249999999999</v>
      </c>
      <c r="N15" s="53">
        <f>N14</f>
        <v>12.600000000000001</v>
      </c>
      <c r="O15" s="67">
        <f>O14</f>
        <v>9</v>
      </c>
      <c r="P15" s="96">
        <f>P14+sienas_1st!P29</f>
        <v>4</v>
      </c>
      <c r="Q15" s="87"/>
    </row>
    <row r="16" spans="2:18" ht="9.75" customHeight="1" x14ac:dyDescent="0.25">
      <c r="J16" s="4"/>
      <c r="K16" s="4"/>
      <c r="P16" s="4"/>
      <c r="Q16" s="4"/>
    </row>
    <row r="17" spans="2:17" x14ac:dyDescent="0.25">
      <c r="B17" s="168" t="s">
        <v>91</v>
      </c>
      <c r="D17" s="4"/>
      <c r="E17" s="4"/>
      <c r="F17" s="4"/>
      <c r="G17" s="4"/>
      <c r="H17" s="4"/>
      <c r="J17" s="4"/>
      <c r="K17" s="4"/>
      <c r="P17" s="4"/>
      <c r="Q17" s="4"/>
    </row>
    <row r="18" spans="2:17" x14ac:dyDescent="0.25">
      <c r="B18" s="168" t="s">
        <v>81</v>
      </c>
      <c r="D18" s="4"/>
      <c r="E18" s="4"/>
      <c r="F18" s="4"/>
      <c r="G18" s="4"/>
      <c r="H18" s="4"/>
    </row>
    <row r="19" spans="2:17" x14ac:dyDescent="0.25">
      <c r="B19" s="4"/>
      <c r="C19" s="168" t="s">
        <v>82</v>
      </c>
      <c r="D19" s="4"/>
    </row>
    <row r="20" spans="2:17" x14ac:dyDescent="0.25">
      <c r="B20" s="1" t="s">
        <v>92</v>
      </c>
      <c r="D20" s="4"/>
    </row>
    <row r="21" spans="2:17" x14ac:dyDescent="0.25">
      <c r="B21" s="4"/>
      <c r="C21" s="168" t="s">
        <v>88</v>
      </c>
      <c r="D21" s="4"/>
    </row>
    <row r="22" spans="2:17" x14ac:dyDescent="0.25">
      <c r="B22" s="4"/>
      <c r="C22" s="168" t="s">
        <v>89</v>
      </c>
      <c r="D22" s="4"/>
    </row>
    <row r="23" spans="2:17" x14ac:dyDescent="0.25">
      <c r="B23" s="4"/>
      <c r="C23" s="168" t="s">
        <v>90</v>
      </c>
      <c r="D23" s="4"/>
    </row>
  </sheetData>
  <mergeCells count="1">
    <mergeCell ref="E2:P2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zoomScaleNormal="100" workbookViewId="0">
      <selection activeCell="X7" sqref="X7"/>
    </sheetView>
  </sheetViews>
  <sheetFormatPr defaultRowHeight="15" x14ac:dyDescent="0.25"/>
  <cols>
    <col min="1" max="1" width="3.42578125" style="214" customWidth="1"/>
    <col min="2" max="2" width="6.140625" style="215" customWidth="1"/>
    <col min="3" max="3" width="20.28515625" style="214" customWidth="1"/>
    <col min="4" max="4" width="10.42578125" style="215" bestFit="1" customWidth="1"/>
    <col min="5" max="5" width="10.140625" style="215" customWidth="1"/>
    <col min="6" max="6" width="8.85546875" style="215" customWidth="1"/>
    <col min="7" max="7" width="9.28515625" style="215" customWidth="1"/>
    <col min="8" max="9" width="9.42578125" style="215" customWidth="1"/>
    <col min="10" max="10" width="10.5703125" style="214" customWidth="1"/>
    <col min="11" max="11" width="10.42578125" style="214" customWidth="1"/>
    <col min="12" max="12" width="10.140625" style="214" customWidth="1"/>
    <col min="13" max="14" width="10" style="214" customWidth="1"/>
    <col min="15" max="15" width="7.140625" style="251" customWidth="1"/>
    <col min="16" max="16" width="6.85546875" style="251" bestFit="1" customWidth="1"/>
    <col min="17" max="17" width="9.5703125" style="251" customWidth="1"/>
    <col min="18" max="18" width="7.42578125" style="251" customWidth="1"/>
    <col min="19" max="19" width="4.140625" style="214" customWidth="1"/>
    <col min="20" max="16384" width="9.140625" style="214"/>
  </cols>
  <sheetData>
    <row r="1" spans="2:20" ht="15.75" thickBot="1" x14ac:dyDescent="0.3">
      <c r="J1" s="332">
        <v>1</v>
      </c>
      <c r="K1" s="332">
        <v>2</v>
      </c>
      <c r="L1" s="332">
        <v>3</v>
      </c>
      <c r="M1" s="332">
        <v>4</v>
      </c>
      <c r="N1" s="332">
        <v>7</v>
      </c>
      <c r="O1" s="332">
        <v>8</v>
      </c>
      <c r="P1" s="332">
        <v>9</v>
      </c>
      <c r="Q1" s="332">
        <v>10</v>
      </c>
      <c r="R1" s="332">
        <v>11</v>
      </c>
      <c r="S1" s="361"/>
    </row>
    <row r="2" spans="2:20" ht="18" thickBot="1" x14ac:dyDescent="0.3">
      <c r="E2" s="425" t="s">
        <v>237</v>
      </c>
      <c r="F2" s="426"/>
      <c r="G2" s="426"/>
      <c r="H2" s="426"/>
      <c r="I2" s="427"/>
      <c r="J2" s="425" t="s">
        <v>238</v>
      </c>
      <c r="K2" s="426"/>
      <c r="L2" s="426"/>
      <c r="M2" s="426"/>
      <c r="N2" s="426"/>
      <c r="O2" s="426"/>
      <c r="P2" s="426"/>
      <c r="Q2" s="426"/>
      <c r="R2" s="426"/>
      <c r="S2" s="427"/>
    </row>
    <row r="3" spans="2:20" ht="210.75" customHeight="1" thickBot="1" x14ac:dyDescent="0.3">
      <c r="B3" s="362" t="s">
        <v>26</v>
      </c>
      <c r="C3" s="363" t="s">
        <v>24</v>
      </c>
      <c r="D3" s="364" t="s">
        <v>210</v>
      </c>
      <c r="E3" s="338" t="s">
        <v>247</v>
      </c>
      <c r="F3" s="365" t="s">
        <v>248</v>
      </c>
      <c r="G3" s="365" t="s">
        <v>249</v>
      </c>
      <c r="H3" s="366" t="s">
        <v>250</v>
      </c>
      <c r="I3" s="341" t="s">
        <v>251</v>
      </c>
      <c r="J3" s="338" t="s">
        <v>241</v>
      </c>
      <c r="K3" s="339" t="s">
        <v>242</v>
      </c>
      <c r="L3" s="340" t="s">
        <v>243</v>
      </c>
      <c r="M3" s="340" t="s">
        <v>244</v>
      </c>
      <c r="N3" s="367" t="s">
        <v>252</v>
      </c>
      <c r="O3" s="367" t="s">
        <v>253</v>
      </c>
      <c r="P3" s="367" t="s">
        <v>254</v>
      </c>
      <c r="Q3" s="367" t="s">
        <v>255</v>
      </c>
      <c r="R3" s="368" t="s">
        <v>256</v>
      </c>
      <c r="S3" s="341" t="s">
        <v>257</v>
      </c>
      <c r="T3" s="369" t="s">
        <v>236</v>
      </c>
    </row>
    <row r="4" spans="2:20" x14ac:dyDescent="0.25">
      <c r="B4" s="320">
        <v>1</v>
      </c>
      <c r="C4" s="342" t="s">
        <v>0</v>
      </c>
      <c r="D4" s="322">
        <v>15.5</v>
      </c>
      <c r="E4" s="320">
        <f>D4</f>
        <v>15.5</v>
      </c>
      <c r="F4" s="321"/>
      <c r="G4" s="321"/>
      <c r="H4" s="322"/>
      <c r="I4" s="323"/>
      <c r="J4" s="370"/>
      <c r="K4" s="371">
        <v>2</v>
      </c>
      <c r="L4" s="372">
        <v>1</v>
      </c>
      <c r="M4" s="372"/>
      <c r="N4" s="372"/>
      <c r="O4" s="373"/>
      <c r="P4" s="373"/>
      <c r="Q4" s="373"/>
      <c r="R4" s="374"/>
      <c r="S4" s="310"/>
    </row>
    <row r="5" spans="2:20" x14ac:dyDescent="0.25">
      <c r="B5" s="307">
        <v>2</v>
      </c>
      <c r="C5" s="308" t="s">
        <v>1</v>
      </c>
      <c r="D5" s="309">
        <v>24.4</v>
      </c>
      <c r="E5" s="307">
        <f>D5</f>
        <v>24.4</v>
      </c>
      <c r="F5" s="306">
        <v>8.8000000000000007</v>
      </c>
      <c r="G5" s="306"/>
      <c r="H5" s="309"/>
      <c r="I5" s="310"/>
      <c r="J5" s="307"/>
      <c r="K5" s="306">
        <v>3</v>
      </c>
      <c r="L5" s="309">
        <v>2</v>
      </c>
      <c r="M5" s="309"/>
      <c r="N5" s="309"/>
      <c r="O5" s="274"/>
      <c r="P5" s="274"/>
      <c r="Q5" s="274"/>
      <c r="R5" s="375"/>
      <c r="S5" s="310"/>
    </row>
    <row r="6" spans="2:20" x14ac:dyDescent="0.25">
      <c r="B6" s="307">
        <v>3</v>
      </c>
      <c r="C6" s="308" t="s">
        <v>2</v>
      </c>
      <c r="D6" s="309">
        <v>3.6</v>
      </c>
      <c r="E6" s="307"/>
      <c r="F6" s="306"/>
      <c r="G6" s="306"/>
      <c r="H6" s="309">
        <f>D6</f>
        <v>3.6</v>
      </c>
      <c r="I6" s="310"/>
      <c r="J6" s="307">
        <v>2</v>
      </c>
      <c r="K6" s="306"/>
      <c r="L6" s="309"/>
      <c r="M6" s="309"/>
      <c r="N6" s="309"/>
      <c r="O6" s="274"/>
      <c r="P6" s="274"/>
      <c r="Q6" s="274"/>
      <c r="R6" s="375"/>
      <c r="S6" s="310"/>
    </row>
    <row r="7" spans="2:20" x14ac:dyDescent="0.25">
      <c r="B7" s="307">
        <v>4</v>
      </c>
      <c r="C7" s="308" t="s">
        <v>3</v>
      </c>
      <c r="D7" s="309">
        <v>2.1</v>
      </c>
      <c r="E7" s="307"/>
      <c r="F7" s="306"/>
      <c r="G7" s="306"/>
      <c r="H7" s="309">
        <f>D7</f>
        <v>2.1</v>
      </c>
      <c r="I7" s="310"/>
      <c r="J7" s="307"/>
      <c r="K7" s="306"/>
      <c r="L7" s="309"/>
      <c r="M7" s="309"/>
      <c r="N7" s="309">
        <v>1</v>
      </c>
      <c r="O7" s="274"/>
      <c r="P7" s="274"/>
      <c r="Q7" s="274"/>
      <c r="R7" s="375"/>
      <c r="S7" s="310"/>
    </row>
    <row r="8" spans="2:20" x14ac:dyDescent="0.25">
      <c r="B8" s="307">
        <v>5</v>
      </c>
      <c r="C8" s="308" t="s">
        <v>1</v>
      </c>
      <c r="D8" s="309">
        <v>24.2</v>
      </c>
      <c r="E8" s="307">
        <f>D8</f>
        <v>24.2</v>
      </c>
      <c r="F8" s="306"/>
      <c r="G8" s="306"/>
      <c r="H8" s="309"/>
      <c r="I8" s="310"/>
      <c r="J8" s="307"/>
      <c r="K8" s="306">
        <v>4</v>
      </c>
      <c r="L8" s="309">
        <v>1</v>
      </c>
      <c r="M8" s="309"/>
      <c r="N8" s="309"/>
      <c r="O8" s="274"/>
      <c r="P8" s="274"/>
      <c r="Q8" s="274"/>
      <c r="R8" s="375"/>
      <c r="S8" s="310"/>
    </row>
    <row r="9" spans="2:20" x14ac:dyDescent="0.25">
      <c r="B9" s="307">
        <v>6</v>
      </c>
      <c r="C9" s="308" t="s">
        <v>4</v>
      </c>
      <c r="D9" s="309">
        <v>44.9</v>
      </c>
      <c r="E9" s="307">
        <f>D9</f>
        <v>44.9</v>
      </c>
      <c r="F9" s="306"/>
      <c r="G9" s="306"/>
      <c r="H9" s="309"/>
      <c r="I9" s="310"/>
      <c r="J9" s="307"/>
      <c r="K9" s="306"/>
      <c r="L9" s="309">
        <v>4</v>
      </c>
      <c r="M9" s="309">
        <v>1</v>
      </c>
      <c r="N9" s="309"/>
      <c r="O9" s="274"/>
      <c r="P9" s="274"/>
      <c r="Q9" s="274"/>
      <c r="R9" s="375"/>
      <c r="S9" s="310"/>
    </row>
    <row r="10" spans="2:20" s="278" customFormat="1" x14ac:dyDescent="0.25">
      <c r="B10" s="301">
        <v>7</v>
      </c>
      <c r="C10" s="302" t="s">
        <v>5</v>
      </c>
      <c r="D10" s="304">
        <v>20.9</v>
      </c>
      <c r="E10" s="301">
        <f>D10</f>
        <v>20.9</v>
      </c>
      <c r="F10" s="303"/>
      <c r="G10" s="303"/>
      <c r="H10" s="304"/>
      <c r="I10" s="305"/>
      <c r="J10" s="301"/>
      <c r="K10" s="376">
        <v>4</v>
      </c>
      <c r="L10" s="304"/>
      <c r="M10" s="304"/>
      <c r="N10" s="304"/>
      <c r="O10" s="375"/>
      <c r="P10" s="375"/>
      <c r="Q10" s="375"/>
      <c r="R10" s="375"/>
      <c r="S10" s="305">
        <v>1</v>
      </c>
    </row>
    <row r="11" spans="2:20" s="278" customFormat="1" x14ac:dyDescent="0.25">
      <c r="B11" s="301">
        <v>8</v>
      </c>
      <c r="C11" s="302" t="s">
        <v>6</v>
      </c>
      <c r="D11" s="304">
        <v>8.1999999999999993</v>
      </c>
      <c r="E11" s="301"/>
      <c r="F11" s="303"/>
      <c r="G11" s="303">
        <f>D11</f>
        <v>8.1999999999999993</v>
      </c>
      <c r="H11" s="304"/>
      <c r="I11" s="305"/>
      <c r="J11" s="301"/>
      <c r="K11" s="376"/>
      <c r="L11" s="304"/>
      <c r="M11" s="304"/>
      <c r="N11" s="377"/>
      <c r="O11" s="375"/>
      <c r="P11" s="375"/>
      <c r="Q11" s="375">
        <v>1</v>
      </c>
      <c r="R11" s="375"/>
      <c r="S11" s="305"/>
    </row>
    <row r="12" spans="2:20" s="278" customFormat="1" x14ac:dyDescent="0.25">
      <c r="B12" s="301">
        <v>9</v>
      </c>
      <c r="C12" s="302" t="s">
        <v>7</v>
      </c>
      <c r="D12" s="304">
        <v>12.1</v>
      </c>
      <c r="E12" s="301">
        <f>D12</f>
        <v>12.1</v>
      </c>
      <c r="F12" s="303"/>
      <c r="G12" s="303"/>
      <c r="H12" s="304"/>
      <c r="I12" s="305"/>
      <c r="J12" s="301"/>
      <c r="K12" s="376"/>
      <c r="L12" s="304"/>
      <c r="M12" s="304"/>
      <c r="N12" s="304"/>
      <c r="O12" s="375"/>
      <c r="P12" s="375"/>
      <c r="Q12" s="375"/>
      <c r="R12" s="375">
        <v>3</v>
      </c>
      <c r="S12" s="305"/>
    </row>
    <row r="13" spans="2:20" s="278" customFormat="1" x14ac:dyDescent="0.25">
      <c r="B13" s="301">
        <v>10</v>
      </c>
      <c r="C13" s="302" t="s">
        <v>8</v>
      </c>
      <c r="D13" s="304">
        <v>11.7</v>
      </c>
      <c r="E13" s="301">
        <f>D13</f>
        <v>11.7</v>
      </c>
      <c r="F13" s="303"/>
      <c r="G13" s="303"/>
      <c r="H13" s="304"/>
      <c r="I13" s="305"/>
      <c r="J13" s="301"/>
      <c r="K13" s="376">
        <v>3</v>
      </c>
      <c r="L13" s="304"/>
      <c r="M13" s="304"/>
      <c r="N13" s="304"/>
      <c r="O13" s="375"/>
      <c r="P13" s="375"/>
      <c r="Q13" s="375"/>
      <c r="R13" s="375"/>
      <c r="S13" s="305"/>
    </row>
    <row r="14" spans="2:20" x14ac:dyDescent="0.25">
      <c r="B14" s="307">
        <v>11</v>
      </c>
      <c r="C14" s="308" t="s">
        <v>0</v>
      </c>
      <c r="D14" s="309">
        <v>2.7</v>
      </c>
      <c r="E14" s="301">
        <f>D14</f>
        <v>2.7</v>
      </c>
      <c r="F14" s="303"/>
      <c r="G14" s="303"/>
      <c r="H14" s="304"/>
      <c r="I14" s="305"/>
      <c r="J14" s="301"/>
      <c r="K14" s="376"/>
      <c r="L14" s="309"/>
      <c r="M14" s="309"/>
      <c r="N14" s="309">
        <v>1</v>
      </c>
      <c r="O14" s="274"/>
      <c r="P14" s="274"/>
      <c r="Q14" s="274"/>
      <c r="R14" s="375"/>
      <c r="S14" s="310"/>
    </row>
    <row r="15" spans="2:20" x14ac:dyDescent="0.25">
      <c r="B15" s="307">
        <v>12</v>
      </c>
      <c r="C15" s="308" t="s">
        <v>9</v>
      </c>
      <c r="D15" s="309">
        <v>20.2</v>
      </c>
      <c r="E15" s="301">
        <f>D15</f>
        <v>20.2</v>
      </c>
      <c r="F15" s="303"/>
      <c r="G15" s="303"/>
      <c r="H15" s="304"/>
      <c r="I15" s="305"/>
      <c r="J15" s="301"/>
      <c r="K15" s="376"/>
      <c r="L15" s="309"/>
      <c r="M15" s="309"/>
      <c r="N15" s="309"/>
      <c r="O15" s="274"/>
      <c r="P15" s="274">
        <v>2</v>
      </c>
      <c r="Q15" s="274"/>
      <c r="R15" s="375"/>
      <c r="S15" s="310"/>
    </row>
    <row r="16" spans="2:20" x14ac:dyDescent="0.25">
      <c r="B16" s="307">
        <v>13</v>
      </c>
      <c r="C16" s="308" t="s">
        <v>10</v>
      </c>
      <c r="D16" s="309">
        <v>10.1</v>
      </c>
      <c r="E16" s="301"/>
      <c r="F16" s="303"/>
      <c r="G16" s="303"/>
      <c r="H16" s="304"/>
      <c r="I16" s="305">
        <v>10</v>
      </c>
      <c r="J16" s="301"/>
      <c r="K16" s="376"/>
      <c r="L16" s="309"/>
      <c r="M16" s="309"/>
      <c r="N16" s="309"/>
      <c r="O16" s="274">
        <v>4</v>
      </c>
      <c r="P16" s="274"/>
      <c r="Q16" s="274"/>
      <c r="R16" s="375"/>
      <c r="S16" s="310"/>
    </row>
    <row r="17" spans="1:24" x14ac:dyDescent="0.25">
      <c r="B17" s="307">
        <v>14</v>
      </c>
      <c r="C17" s="308" t="s">
        <v>11</v>
      </c>
      <c r="D17" s="309">
        <v>9.8000000000000007</v>
      </c>
      <c r="E17" s="343"/>
      <c r="F17" s="345"/>
      <c r="G17" s="345"/>
      <c r="H17" s="378">
        <f>D17</f>
        <v>9.8000000000000007</v>
      </c>
      <c r="I17" s="344"/>
      <c r="J17" s="343">
        <v>8</v>
      </c>
      <c r="K17" s="379"/>
      <c r="L17" s="380"/>
      <c r="M17" s="380"/>
      <c r="N17" s="380"/>
      <c r="O17" s="381"/>
      <c r="P17" s="381"/>
      <c r="Q17" s="381"/>
      <c r="R17" s="382"/>
      <c r="S17" s="310"/>
    </row>
    <row r="18" spans="1:24" x14ac:dyDescent="0.25">
      <c r="B18" s="307">
        <v>15</v>
      </c>
      <c r="C18" s="308" t="s">
        <v>12</v>
      </c>
      <c r="D18" s="309">
        <v>56.7</v>
      </c>
      <c r="E18" s="301">
        <f>D18</f>
        <v>56.7</v>
      </c>
      <c r="F18" s="303"/>
      <c r="G18" s="303"/>
      <c r="H18" s="304"/>
      <c r="I18" s="305"/>
      <c r="J18" s="301"/>
      <c r="K18" s="376">
        <v>8</v>
      </c>
      <c r="L18" s="309"/>
      <c r="M18" s="309">
        <v>1</v>
      </c>
      <c r="N18" s="309"/>
      <c r="O18" s="274"/>
      <c r="P18" s="274"/>
      <c r="Q18" s="274"/>
      <c r="R18" s="375"/>
      <c r="S18" s="310"/>
    </row>
    <row r="19" spans="1:24" x14ac:dyDescent="0.25">
      <c r="A19" s="278"/>
      <c r="B19" s="307">
        <v>16</v>
      </c>
      <c r="C19" s="308" t="s">
        <v>13</v>
      </c>
      <c r="D19" s="309">
        <v>16.7</v>
      </c>
      <c r="E19" s="301"/>
      <c r="F19" s="303">
        <f>D19</f>
        <v>16.7</v>
      </c>
      <c r="G19" s="303"/>
      <c r="H19" s="304"/>
      <c r="I19" s="305"/>
      <c r="J19" s="301"/>
      <c r="K19" s="376">
        <v>4</v>
      </c>
      <c r="L19" s="304"/>
      <c r="M19" s="304"/>
      <c r="N19" s="304"/>
      <c r="O19" s="274"/>
      <c r="P19" s="274"/>
      <c r="Q19" s="274"/>
      <c r="R19" s="375"/>
      <c r="S19" s="310"/>
    </row>
    <row r="20" spans="1:24" x14ac:dyDescent="0.25">
      <c r="A20" s="278"/>
      <c r="B20" s="307">
        <v>17</v>
      </c>
      <c r="C20" s="308" t="s">
        <v>13</v>
      </c>
      <c r="D20" s="309">
        <v>19.100000000000001</v>
      </c>
      <c r="E20" s="301"/>
      <c r="F20" s="303">
        <f>D20</f>
        <v>19.100000000000001</v>
      </c>
      <c r="G20" s="303"/>
      <c r="H20" s="304"/>
      <c r="I20" s="305"/>
      <c r="J20" s="301"/>
      <c r="K20" s="376">
        <v>1</v>
      </c>
      <c r="L20" s="304">
        <v>2</v>
      </c>
      <c r="M20" s="304"/>
      <c r="N20" s="304"/>
      <c r="O20" s="274"/>
      <c r="P20" s="274"/>
      <c r="Q20" s="274"/>
      <c r="R20" s="375"/>
      <c r="S20" s="310"/>
    </row>
    <row r="21" spans="1:24" x14ac:dyDescent="0.25">
      <c r="A21" s="278"/>
      <c r="B21" s="307">
        <v>18</v>
      </c>
      <c r="C21" s="308" t="s">
        <v>12</v>
      </c>
      <c r="D21" s="309">
        <v>47.2</v>
      </c>
      <c r="E21" s="301"/>
      <c r="F21" s="303">
        <f>D21</f>
        <v>47.2</v>
      </c>
      <c r="G21" s="303"/>
      <c r="H21" s="304"/>
      <c r="I21" s="305"/>
      <c r="J21" s="301"/>
      <c r="K21" s="376">
        <v>7</v>
      </c>
      <c r="L21" s="304"/>
      <c r="M21" s="304">
        <v>1</v>
      </c>
      <c r="N21" s="304"/>
      <c r="O21" s="274"/>
      <c r="P21" s="274"/>
      <c r="Q21" s="274"/>
      <c r="R21" s="375"/>
      <c r="S21" s="310"/>
    </row>
    <row r="22" spans="1:24" x14ac:dyDescent="0.25">
      <c r="A22" s="278"/>
      <c r="B22" s="307">
        <v>19</v>
      </c>
      <c r="C22" s="308" t="s">
        <v>11</v>
      </c>
      <c r="D22" s="309">
        <v>12.9</v>
      </c>
      <c r="E22" s="383"/>
      <c r="F22" s="303"/>
      <c r="G22" s="384"/>
      <c r="H22" s="385">
        <f>D22</f>
        <v>12.9</v>
      </c>
      <c r="I22" s="386"/>
      <c r="J22" s="383">
        <v>9</v>
      </c>
      <c r="K22" s="387"/>
      <c r="L22" s="384"/>
      <c r="M22" s="384"/>
      <c r="N22" s="384"/>
      <c r="O22" s="387"/>
      <c r="P22" s="388"/>
      <c r="Q22" s="388"/>
      <c r="R22" s="388"/>
      <c r="S22" s="386"/>
    </row>
    <row r="23" spans="1:24" x14ac:dyDescent="0.25">
      <c r="A23" s="278"/>
      <c r="B23" s="307">
        <v>20</v>
      </c>
      <c r="C23" s="308" t="s">
        <v>13</v>
      </c>
      <c r="D23" s="309">
        <v>18.899999999999999</v>
      </c>
      <c r="E23" s="383"/>
      <c r="F23" s="303">
        <f>D23</f>
        <v>18.899999999999999</v>
      </c>
      <c r="G23" s="384"/>
      <c r="H23" s="385"/>
      <c r="I23" s="386"/>
      <c r="J23" s="383"/>
      <c r="K23" s="387">
        <v>3</v>
      </c>
      <c r="L23" s="384"/>
      <c r="M23" s="384">
        <v>1</v>
      </c>
      <c r="N23" s="384"/>
      <c r="O23" s="387"/>
      <c r="P23" s="388"/>
      <c r="Q23" s="388"/>
      <c r="R23" s="388"/>
      <c r="S23" s="386"/>
    </row>
    <row r="24" spans="1:24" x14ac:dyDescent="0.25">
      <c r="A24" s="278"/>
      <c r="B24" s="307">
        <v>21</v>
      </c>
      <c r="C24" s="308" t="s">
        <v>12</v>
      </c>
      <c r="D24" s="309">
        <v>53.6</v>
      </c>
      <c r="E24" s="383"/>
      <c r="F24" s="303">
        <f>D24</f>
        <v>53.6</v>
      </c>
      <c r="G24" s="384"/>
      <c r="H24" s="385"/>
      <c r="I24" s="386"/>
      <c r="J24" s="383"/>
      <c r="K24" s="387">
        <v>9</v>
      </c>
      <c r="L24" s="384"/>
      <c r="M24" s="384">
        <v>1</v>
      </c>
      <c r="N24" s="384"/>
      <c r="O24" s="387"/>
      <c r="P24" s="388"/>
      <c r="Q24" s="388"/>
      <c r="R24" s="388"/>
      <c r="S24" s="386"/>
    </row>
    <row r="25" spans="1:24" x14ac:dyDescent="0.25">
      <c r="A25" s="278"/>
      <c r="B25" s="307">
        <v>22</v>
      </c>
      <c r="C25" s="308" t="s">
        <v>11</v>
      </c>
      <c r="D25" s="309">
        <v>12.4</v>
      </c>
      <c r="E25" s="383"/>
      <c r="F25" s="384"/>
      <c r="G25" s="384"/>
      <c r="H25" s="385">
        <v>12.4</v>
      </c>
      <c r="I25" s="386"/>
      <c r="J25" s="383">
        <v>8</v>
      </c>
      <c r="K25" s="387"/>
      <c r="L25" s="384"/>
      <c r="M25" s="384"/>
      <c r="N25" s="384"/>
      <c r="O25" s="387"/>
      <c r="P25" s="388"/>
      <c r="Q25" s="388"/>
      <c r="R25" s="388"/>
      <c r="S25" s="386"/>
    </row>
    <row r="26" spans="1:24" x14ac:dyDescent="0.25">
      <c r="A26" s="278"/>
      <c r="B26" s="307">
        <v>23</v>
      </c>
      <c r="C26" s="308" t="s">
        <v>14</v>
      </c>
      <c r="D26" s="309">
        <v>22.3</v>
      </c>
      <c r="E26" s="383"/>
      <c r="F26" s="384"/>
      <c r="G26" s="384"/>
      <c r="H26" s="385"/>
      <c r="I26" s="386"/>
      <c r="J26" s="383"/>
      <c r="K26" s="387"/>
      <c r="L26" s="384"/>
      <c r="M26" s="384"/>
      <c r="N26" s="384"/>
      <c r="O26" s="387"/>
      <c r="P26" s="388"/>
      <c r="Q26" s="388"/>
      <c r="R26" s="388"/>
      <c r="S26" s="386"/>
    </row>
    <row r="27" spans="1:24" x14ac:dyDescent="0.25">
      <c r="A27" s="278"/>
      <c r="B27" s="307"/>
      <c r="C27" s="308"/>
      <c r="E27" s="383"/>
      <c r="F27" s="384"/>
      <c r="G27" s="384"/>
      <c r="H27" s="385"/>
      <c r="I27" s="386"/>
      <c r="J27" s="383"/>
      <c r="K27" s="387"/>
      <c r="L27" s="384"/>
      <c r="M27" s="384"/>
      <c r="N27" s="384"/>
      <c r="O27" s="387"/>
      <c r="P27" s="388"/>
      <c r="Q27" s="388"/>
      <c r="R27" s="388"/>
      <c r="S27" s="386"/>
    </row>
    <row r="28" spans="1:24" ht="15.75" thickBot="1" x14ac:dyDescent="0.3">
      <c r="B28" s="311" t="s">
        <v>15</v>
      </c>
      <c r="C28" s="312" t="s">
        <v>16</v>
      </c>
      <c r="D28" s="315">
        <v>9.6</v>
      </c>
      <c r="E28" s="389"/>
      <c r="F28" s="390"/>
      <c r="G28" s="390"/>
      <c r="H28" s="391"/>
      <c r="I28" s="392"/>
      <c r="J28" s="311"/>
      <c r="K28" s="393"/>
      <c r="L28" s="315"/>
      <c r="M28" s="315"/>
      <c r="N28" s="315"/>
      <c r="O28" s="394"/>
      <c r="P28" s="394"/>
      <c r="Q28" s="394"/>
      <c r="R28" s="395"/>
      <c r="S28" s="316"/>
    </row>
    <row r="29" spans="1:24" x14ac:dyDescent="0.25">
      <c r="B29" s="317"/>
      <c r="C29" s="318" t="s">
        <v>21</v>
      </c>
      <c r="D29" s="396">
        <f>SUM(D4:D26)</f>
        <v>470.19999999999993</v>
      </c>
      <c r="E29" s="352">
        <f t="shared" ref="E29:M29" si="0">SUM(E4:E28)</f>
        <v>233.29999999999995</v>
      </c>
      <c r="F29" s="354">
        <f t="shared" si="0"/>
        <v>164.3</v>
      </c>
      <c r="G29" s="354">
        <f t="shared" si="0"/>
        <v>8.1999999999999993</v>
      </c>
      <c r="H29" s="397">
        <f t="shared" si="0"/>
        <v>40.799999999999997</v>
      </c>
      <c r="I29" s="398">
        <f>SUM(I4:I28)</f>
        <v>10</v>
      </c>
      <c r="J29" s="352">
        <f t="shared" si="0"/>
        <v>27</v>
      </c>
      <c r="K29" s="399">
        <f t="shared" si="0"/>
        <v>48</v>
      </c>
      <c r="L29" s="397">
        <f t="shared" si="0"/>
        <v>10</v>
      </c>
      <c r="M29" s="397">
        <f t="shared" si="0"/>
        <v>5</v>
      </c>
      <c r="N29" s="400">
        <f>SUM(N7:N28)</f>
        <v>2</v>
      </c>
      <c r="O29" s="400">
        <f>SUM(O7:O28)</f>
        <v>4</v>
      </c>
      <c r="P29" s="400">
        <f>SUM(P4:P28)</f>
        <v>2</v>
      </c>
      <c r="Q29" s="400">
        <f>SUM(Q4:Q28)</f>
        <v>1</v>
      </c>
      <c r="R29" s="401">
        <f>SUM(R4:R28)</f>
        <v>3</v>
      </c>
      <c r="S29" s="398">
        <f>SUM(S7:S28)</f>
        <v>1</v>
      </c>
      <c r="T29" s="211"/>
      <c r="U29" s="211"/>
      <c r="V29" s="211"/>
      <c r="W29" s="211"/>
      <c r="X29" s="211"/>
    </row>
    <row r="30" spans="1:24" s="211" customFormat="1" thickBot="1" x14ac:dyDescent="0.25">
      <c r="B30" s="324"/>
      <c r="C30" s="325" t="s">
        <v>20</v>
      </c>
      <c r="D30" s="402">
        <f>D29+gridas_2st!D14</f>
        <v>725.19999999999993</v>
      </c>
      <c r="E30" s="357">
        <f>E29</f>
        <v>233.29999999999995</v>
      </c>
      <c r="F30" s="359">
        <f>griesti_lampas_2st!E14</f>
        <v>243.9</v>
      </c>
      <c r="G30" s="359">
        <f>G29</f>
        <v>8.1999999999999993</v>
      </c>
      <c r="H30" s="403">
        <f>H29+griesti_lampas_2st!F14</f>
        <v>73.400000000000006</v>
      </c>
      <c r="I30" s="360">
        <f>I29</f>
        <v>10</v>
      </c>
      <c r="J30" s="357">
        <f>J29+griesti_lampas_2st!G14</f>
        <v>52</v>
      </c>
      <c r="K30" s="404">
        <f>K29+griesti_lampas_2st!H14</f>
        <v>73</v>
      </c>
      <c r="L30" s="403">
        <f>L29+griesti_lampas_2st!I14</f>
        <v>13</v>
      </c>
      <c r="M30" s="403">
        <f>M29+griesti_lampas_2st!J14</f>
        <v>8</v>
      </c>
      <c r="N30" s="405">
        <f t="shared" ref="N30:S30" si="1">N29</f>
        <v>2</v>
      </c>
      <c r="O30" s="405">
        <f t="shared" si="1"/>
        <v>4</v>
      </c>
      <c r="P30" s="405">
        <f t="shared" si="1"/>
        <v>2</v>
      </c>
      <c r="Q30" s="405">
        <f t="shared" si="1"/>
        <v>1</v>
      </c>
      <c r="R30" s="406">
        <f t="shared" si="1"/>
        <v>3</v>
      </c>
      <c r="S30" s="360">
        <f t="shared" si="1"/>
        <v>1</v>
      </c>
    </row>
    <row r="31" spans="1:24" s="211" customFormat="1" ht="8.25" customHeight="1" x14ac:dyDescent="0.2">
      <c r="B31" s="209"/>
      <c r="C31" s="210"/>
      <c r="O31" s="407"/>
      <c r="P31" s="407"/>
      <c r="Q31" s="407"/>
      <c r="R31" s="407"/>
      <c r="S31" s="209"/>
    </row>
    <row r="32" spans="1:24" x14ac:dyDescent="0.25">
      <c r="B32" s="213" t="s">
        <v>123</v>
      </c>
      <c r="J32" s="214" t="s">
        <v>124</v>
      </c>
      <c r="L32" s="215"/>
      <c r="S32" s="215"/>
    </row>
    <row r="33" spans="2:19" x14ac:dyDescent="0.25">
      <c r="B33" s="213" t="s">
        <v>81</v>
      </c>
      <c r="J33" s="215"/>
      <c r="K33" s="213" t="s">
        <v>88</v>
      </c>
      <c r="L33" s="215"/>
      <c r="S33" s="215"/>
    </row>
    <row r="34" spans="2:19" x14ac:dyDescent="0.25">
      <c r="C34" s="213" t="s">
        <v>82</v>
      </c>
      <c r="E34" s="214"/>
      <c r="F34" s="214"/>
      <c r="G34" s="214"/>
      <c r="H34" s="214"/>
      <c r="J34" s="215"/>
      <c r="K34" s="213" t="s">
        <v>89</v>
      </c>
      <c r="L34" s="215"/>
    </row>
    <row r="35" spans="2:19" x14ac:dyDescent="0.25">
      <c r="E35" s="214"/>
      <c r="F35" s="214"/>
      <c r="G35" s="214"/>
      <c r="H35" s="214"/>
      <c r="J35" s="215"/>
      <c r="K35" s="213" t="s">
        <v>90</v>
      </c>
      <c r="L35" s="215"/>
    </row>
    <row r="36" spans="2:19" x14ac:dyDescent="0.25">
      <c r="E36" s="214"/>
      <c r="F36" s="214"/>
      <c r="G36" s="214"/>
      <c r="H36" s="214"/>
    </row>
    <row r="37" spans="2:19" x14ac:dyDescent="0.25">
      <c r="E37" s="214"/>
      <c r="F37" s="214"/>
      <c r="G37" s="214"/>
      <c r="H37" s="214"/>
    </row>
    <row r="38" spans="2:19" x14ac:dyDescent="0.25">
      <c r="E38" s="214"/>
      <c r="F38" s="214"/>
      <c r="G38" s="214"/>
      <c r="H38" s="214"/>
    </row>
  </sheetData>
  <mergeCells count="2">
    <mergeCell ref="J2:S2"/>
    <mergeCell ref="E2:I2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zoomScale="115" zoomScaleNormal="115" workbookViewId="0">
      <selection activeCell="K32" sqref="K32"/>
    </sheetView>
  </sheetViews>
  <sheetFormatPr defaultRowHeight="15" x14ac:dyDescent="0.25"/>
  <cols>
    <col min="1" max="1" width="1.7109375" style="214" customWidth="1"/>
    <col min="2" max="2" width="5.7109375" style="215" customWidth="1"/>
    <col min="3" max="3" width="19.5703125" style="214" customWidth="1"/>
    <col min="4" max="4" width="11.85546875" style="215" customWidth="1"/>
    <col min="5" max="6" width="7.42578125" style="215" bestFit="1" customWidth="1"/>
    <col min="7" max="7" width="10.42578125" style="214" customWidth="1"/>
    <col min="8" max="8" width="10.5703125" style="214" customWidth="1"/>
    <col min="9" max="10" width="11" style="214" customWidth="1"/>
    <col min="11" max="11" width="9.85546875" style="214" bestFit="1" customWidth="1"/>
    <col min="12" max="12" width="9.7109375" style="214" customWidth="1"/>
    <col min="13" max="16384" width="9.140625" style="214"/>
  </cols>
  <sheetData>
    <row r="1" spans="2:14" ht="15.75" thickBot="1" x14ac:dyDescent="0.3">
      <c r="F1" s="332"/>
      <c r="G1" s="332">
        <v>1</v>
      </c>
      <c r="H1" s="332">
        <v>2</v>
      </c>
      <c r="I1" s="332">
        <v>3</v>
      </c>
      <c r="J1" s="332">
        <v>4</v>
      </c>
      <c r="K1" s="332">
        <v>5</v>
      </c>
      <c r="L1" s="332">
        <v>6</v>
      </c>
    </row>
    <row r="2" spans="2:14" ht="18" thickBot="1" x14ac:dyDescent="0.3">
      <c r="E2" s="425" t="s">
        <v>237</v>
      </c>
      <c r="F2" s="427"/>
      <c r="G2" s="425" t="s">
        <v>238</v>
      </c>
      <c r="H2" s="426"/>
      <c r="I2" s="426"/>
      <c r="J2" s="426"/>
      <c r="K2" s="426"/>
      <c r="L2" s="427"/>
    </row>
    <row r="3" spans="2:14" ht="201" customHeight="1" thickBot="1" x14ac:dyDescent="0.3">
      <c r="B3" s="333" t="s">
        <v>26</v>
      </c>
      <c r="C3" s="334" t="s">
        <v>24</v>
      </c>
      <c r="D3" s="335" t="s">
        <v>210</v>
      </c>
      <c r="E3" s="336" t="s">
        <v>239</v>
      </c>
      <c r="F3" s="337" t="s">
        <v>240</v>
      </c>
      <c r="G3" s="338" t="s">
        <v>241</v>
      </c>
      <c r="H3" s="339" t="s">
        <v>242</v>
      </c>
      <c r="I3" s="340" t="s">
        <v>243</v>
      </c>
      <c r="J3" s="340" t="s">
        <v>244</v>
      </c>
      <c r="K3" s="340" t="s">
        <v>245</v>
      </c>
      <c r="L3" s="341" t="s">
        <v>246</v>
      </c>
    </row>
    <row r="4" spans="2:14" x14ac:dyDescent="0.25">
      <c r="B4" s="320">
        <v>24</v>
      </c>
      <c r="C4" s="342" t="s">
        <v>14</v>
      </c>
      <c r="D4" s="321">
        <v>8.5</v>
      </c>
      <c r="E4" s="320"/>
      <c r="F4" s="323"/>
      <c r="G4" s="320"/>
      <c r="H4" s="321"/>
      <c r="I4" s="321"/>
      <c r="J4" s="321"/>
      <c r="K4" s="321">
        <v>3</v>
      </c>
      <c r="L4" s="323"/>
    </row>
    <row r="5" spans="2:14" x14ac:dyDescent="0.25">
      <c r="B5" s="307">
        <v>25</v>
      </c>
      <c r="C5" s="308" t="s">
        <v>13</v>
      </c>
      <c r="D5" s="306">
        <v>52</v>
      </c>
      <c r="E5" s="307">
        <v>55.3</v>
      </c>
      <c r="F5" s="310"/>
      <c r="G5" s="307"/>
      <c r="H5" s="306">
        <v>8</v>
      </c>
      <c r="I5" s="306">
        <v>3</v>
      </c>
      <c r="J5" s="306"/>
      <c r="K5" s="306"/>
      <c r="L5" s="310"/>
    </row>
    <row r="6" spans="2:14" x14ac:dyDescent="0.25">
      <c r="B6" s="307">
        <v>26</v>
      </c>
      <c r="C6" s="308" t="s">
        <v>11</v>
      </c>
      <c r="D6" s="306">
        <v>11.5</v>
      </c>
      <c r="E6" s="343">
        <f>D6</f>
        <v>11.5</v>
      </c>
      <c r="F6" s="344">
        <f>D6</f>
        <v>11.5</v>
      </c>
      <c r="G6" s="343">
        <v>8</v>
      </c>
      <c r="H6" s="345"/>
      <c r="I6" s="306"/>
      <c r="J6" s="306"/>
      <c r="K6" s="306"/>
      <c r="L6" s="310"/>
    </row>
    <row r="7" spans="2:14" x14ac:dyDescent="0.25">
      <c r="B7" s="307">
        <v>27</v>
      </c>
      <c r="C7" s="308" t="s">
        <v>12</v>
      </c>
      <c r="D7" s="306">
        <v>50.8</v>
      </c>
      <c r="E7" s="301">
        <v>65.7</v>
      </c>
      <c r="F7" s="305"/>
      <c r="G7" s="301"/>
      <c r="H7" s="303"/>
      <c r="I7" s="306"/>
      <c r="J7" s="306">
        <v>1</v>
      </c>
      <c r="K7" s="306">
        <v>9</v>
      </c>
      <c r="L7" s="310">
        <v>1</v>
      </c>
    </row>
    <row r="8" spans="2:14" x14ac:dyDescent="0.25">
      <c r="B8" s="307">
        <v>28</v>
      </c>
      <c r="C8" s="308" t="s">
        <v>12</v>
      </c>
      <c r="D8" s="306">
        <v>54.9</v>
      </c>
      <c r="E8" s="301">
        <f>D8</f>
        <v>54.9</v>
      </c>
      <c r="F8" s="305"/>
      <c r="G8" s="301"/>
      <c r="H8" s="303">
        <v>9</v>
      </c>
      <c r="I8" s="303"/>
      <c r="J8" s="303">
        <v>1</v>
      </c>
      <c r="K8" s="303"/>
      <c r="L8" s="305"/>
    </row>
    <row r="9" spans="2:14" x14ac:dyDescent="0.25">
      <c r="B9" s="301">
        <v>29</v>
      </c>
      <c r="C9" s="302" t="s">
        <v>11</v>
      </c>
      <c r="D9" s="303">
        <v>10.1</v>
      </c>
      <c r="E9" s="301"/>
      <c r="F9" s="305">
        <v>10.3</v>
      </c>
      <c r="G9" s="301">
        <v>8</v>
      </c>
      <c r="H9" s="303"/>
      <c r="I9" s="303"/>
      <c r="J9" s="303"/>
      <c r="K9" s="303"/>
      <c r="L9" s="305"/>
      <c r="M9" s="278"/>
      <c r="N9" s="278"/>
    </row>
    <row r="10" spans="2:14" x14ac:dyDescent="0.25">
      <c r="B10" s="307">
        <v>30</v>
      </c>
      <c r="C10" s="308" t="s">
        <v>11</v>
      </c>
      <c r="D10" s="306">
        <v>10.7</v>
      </c>
      <c r="E10" s="301"/>
      <c r="F10" s="305">
        <v>10.8</v>
      </c>
      <c r="G10" s="301">
        <v>9</v>
      </c>
      <c r="H10" s="303"/>
      <c r="I10" s="303"/>
      <c r="J10" s="303"/>
      <c r="K10" s="303"/>
      <c r="L10" s="305"/>
      <c r="M10" s="278"/>
      <c r="N10" s="278"/>
    </row>
    <row r="11" spans="2:14" x14ac:dyDescent="0.25">
      <c r="B11" s="307">
        <v>31</v>
      </c>
      <c r="C11" s="308" t="s">
        <v>12</v>
      </c>
      <c r="D11" s="306">
        <v>56.5</v>
      </c>
      <c r="E11" s="301">
        <f>D11</f>
        <v>56.5</v>
      </c>
      <c r="F11" s="305"/>
      <c r="G11" s="301"/>
      <c r="H11" s="303">
        <v>8</v>
      </c>
      <c r="I11" s="303"/>
      <c r="J11" s="303">
        <v>1</v>
      </c>
      <c r="K11" s="303"/>
      <c r="L11" s="305"/>
    </row>
    <row r="12" spans="2:14" x14ac:dyDescent="0.25">
      <c r="B12" s="307"/>
      <c r="C12" s="308"/>
      <c r="D12" s="346"/>
      <c r="E12" s="301"/>
      <c r="F12" s="305"/>
      <c r="G12" s="301"/>
      <c r="H12" s="303"/>
      <c r="I12" s="303"/>
      <c r="J12" s="303"/>
      <c r="K12" s="303"/>
      <c r="L12" s="305"/>
    </row>
    <row r="13" spans="2:14" ht="15.75" thickBot="1" x14ac:dyDescent="0.3">
      <c r="B13" s="311" t="s">
        <v>18</v>
      </c>
      <c r="C13" s="312" t="s">
        <v>17</v>
      </c>
      <c r="D13" s="313">
        <v>19.600000000000001</v>
      </c>
      <c r="E13" s="347"/>
      <c r="F13" s="348"/>
      <c r="G13" s="301"/>
      <c r="H13" s="303"/>
      <c r="I13" s="303"/>
      <c r="J13" s="303"/>
      <c r="K13" s="303"/>
      <c r="L13" s="305"/>
    </row>
    <row r="14" spans="2:14" s="211" customFormat="1" ht="14.25" x14ac:dyDescent="0.2">
      <c r="B14" s="349"/>
      <c r="C14" s="350" t="s">
        <v>19</v>
      </c>
      <c r="D14" s="351">
        <f>SUM(D4:D11)</f>
        <v>254.99999999999997</v>
      </c>
      <c r="E14" s="352">
        <f t="shared" ref="E14:F14" si="0">SUM(E5:E13)</f>
        <v>243.9</v>
      </c>
      <c r="F14" s="353">
        <f t="shared" si="0"/>
        <v>32.6</v>
      </c>
      <c r="G14" s="352">
        <f>SUM(G5:G13)</f>
        <v>25</v>
      </c>
      <c r="H14" s="354">
        <f>SUM(H5:H13)</f>
        <v>25</v>
      </c>
      <c r="I14" s="355">
        <f>SUM(I4:I13)</f>
        <v>3</v>
      </c>
      <c r="J14" s="355">
        <f>SUM(J4:J13)</f>
        <v>3</v>
      </c>
      <c r="K14" s="355">
        <f>SUM(K4:K13)</f>
        <v>12</v>
      </c>
      <c r="L14" s="351">
        <f>SUM(L4:L13)</f>
        <v>1</v>
      </c>
    </row>
    <row r="15" spans="2:14" s="211" customFormat="1" thickBot="1" x14ac:dyDescent="0.25">
      <c r="B15" s="327"/>
      <c r="C15" s="356" t="s">
        <v>20</v>
      </c>
      <c r="D15" s="331">
        <f>D14+gridas_1st!D29</f>
        <v>725.19999999999993</v>
      </c>
      <c r="E15" s="357">
        <f>E14+griesti_lampas_1st!F29</f>
        <v>408.20000000000005</v>
      </c>
      <c r="F15" s="358">
        <f>F14+griesti_lampas_1st!H29</f>
        <v>73.400000000000006</v>
      </c>
      <c r="G15" s="357">
        <f>G14+griesti_lampas_1st!J29</f>
        <v>52</v>
      </c>
      <c r="H15" s="359">
        <f>H14+griesti_lampas_1st!K29</f>
        <v>73</v>
      </c>
      <c r="I15" s="359">
        <f>I14+griesti_lampas_1st!L29</f>
        <v>13</v>
      </c>
      <c r="J15" s="359">
        <f>J14+griesti_lampas_1st!M29</f>
        <v>8</v>
      </c>
      <c r="K15" s="359">
        <f>K14</f>
        <v>12</v>
      </c>
      <c r="L15" s="360">
        <f>L14</f>
        <v>1</v>
      </c>
    </row>
    <row r="16" spans="2:14" ht="8.25" customHeight="1" x14ac:dyDescent="0.25"/>
    <row r="17" spans="2:10" x14ac:dyDescent="0.25">
      <c r="B17" s="213" t="s">
        <v>123</v>
      </c>
      <c r="G17" s="215"/>
      <c r="H17" s="214" t="s">
        <v>124</v>
      </c>
      <c r="J17" s="215"/>
    </row>
    <row r="18" spans="2:10" x14ac:dyDescent="0.25">
      <c r="B18" s="213" t="s">
        <v>93</v>
      </c>
      <c r="G18" s="215"/>
      <c r="H18" s="215"/>
      <c r="I18" s="213" t="s">
        <v>88</v>
      </c>
      <c r="J18" s="215"/>
    </row>
    <row r="19" spans="2:10" x14ac:dyDescent="0.25">
      <c r="C19" s="214" t="s">
        <v>94</v>
      </c>
      <c r="E19" s="214"/>
      <c r="F19" s="214"/>
      <c r="H19" s="215"/>
      <c r="I19" s="213" t="s">
        <v>89</v>
      </c>
      <c r="J19" s="215"/>
    </row>
    <row r="20" spans="2:10" x14ac:dyDescent="0.25">
      <c r="C20" s="213" t="s">
        <v>82</v>
      </c>
      <c r="E20" s="214"/>
      <c r="F20" s="214"/>
      <c r="H20" s="215"/>
      <c r="I20" s="213" t="s">
        <v>90</v>
      </c>
      <c r="J20" s="215"/>
    </row>
    <row r="21" spans="2:10" x14ac:dyDescent="0.25">
      <c r="E21" s="214"/>
      <c r="F21" s="214"/>
    </row>
    <row r="22" spans="2:10" x14ac:dyDescent="0.25">
      <c r="E22" s="214"/>
      <c r="F22" s="214"/>
    </row>
    <row r="23" spans="2:10" x14ac:dyDescent="0.25">
      <c r="E23" s="214"/>
      <c r="F23" s="214"/>
    </row>
  </sheetData>
  <mergeCells count="2">
    <mergeCell ref="E2:F2"/>
    <mergeCell ref="G2:L2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71"/>
  <sheetViews>
    <sheetView topLeftCell="A16" zoomScale="85" zoomScaleNormal="85" workbookViewId="0">
      <pane xSplit="4" topLeftCell="E1" activePane="topRight" state="frozen"/>
      <selection pane="topRight" activeCell="BB28" sqref="BB28"/>
    </sheetView>
  </sheetViews>
  <sheetFormatPr defaultRowHeight="15.75" x14ac:dyDescent="0.25"/>
  <cols>
    <col min="1" max="1" width="1.5703125" style="171" customWidth="1"/>
    <col min="2" max="2" width="6.140625" style="170" customWidth="1"/>
    <col min="3" max="3" width="19.5703125" style="171" customWidth="1"/>
    <col min="4" max="4" width="10.42578125" style="170" bestFit="1" customWidth="1"/>
    <col min="5" max="5" width="4.140625" style="171" customWidth="1"/>
    <col min="6" max="6" width="4.5703125" style="171" customWidth="1"/>
    <col min="7" max="7" width="4.85546875" style="171" customWidth="1"/>
    <col min="8" max="8" width="4.7109375" style="171" customWidth="1"/>
    <col min="9" max="10" width="4.85546875" style="171" customWidth="1"/>
    <col min="11" max="11" width="4.42578125" style="171" customWidth="1"/>
    <col min="12" max="12" width="4" style="171" bestFit="1" customWidth="1"/>
    <col min="13" max="13" width="5" style="171" customWidth="1"/>
    <col min="14" max="14" width="4" style="171" customWidth="1"/>
    <col min="15" max="15" width="5.28515625" style="171" customWidth="1"/>
    <col min="16" max="17" width="6.85546875" style="171" customWidth="1"/>
    <col min="18" max="18" width="5.28515625" style="171" customWidth="1"/>
    <col min="19" max="19" width="5.7109375" style="171" customWidth="1"/>
    <col min="20" max="41" width="6.85546875" style="171" customWidth="1"/>
    <col min="42" max="42" width="7.5703125" style="171" customWidth="1"/>
    <col min="43" max="43" width="8" style="171" customWidth="1"/>
    <col min="44" max="44" width="6.85546875" style="171" bestFit="1" customWidth="1"/>
    <col min="45" max="47" width="7.140625" style="171" customWidth="1"/>
    <col min="48" max="48" width="4" style="171" customWidth="1"/>
    <col min="49" max="49" width="4.28515625" style="171" customWidth="1"/>
    <col min="50" max="50" width="6.7109375" style="171" customWidth="1"/>
    <col min="51" max="51" width="6.85546875" style="171" customWidth="1"/>
    <col min="52" max="16384" width="9.140625" style="171"/>
  </cols>
  <sheetData>
    <row r="1" spans="2:51" ht="16.5" thickBot="1" x14ac:dyDescent="0.3"/>
    <row r="2" spans="2:51" ht="16.5" thickBot="1" x14ac:dyDescent="0.3">
      <c r="E2" s="428" t="s">
        <v>87</v>
      </c>
      <c r="F2" s="430"/>
      <c r="G2" s="430"/>
      <c r="H2" s="430"/>
      <c r="I2" s="429"/>
      <c r="J2" s="428" t="s">
        <v>60</v>
      </c>
      <c r="K2" s="430"/>
      <c r="L2" s="430"/>
      <c r="M2" s="429"/>
      <c r="N2" s="431" t="s">
        <v>68</v>
      </c>
      <c r="O2" s="432"/>
      <c r="P2" s="432"/>
      <c r="Q2" s="432"/>
      <c r="R2" s="432"/>
      <c r="S2" s="432"/>
      <c r="T2" s="432"/>
      <c r="U2" s="432"/>
      <c r="V2" s="432"/>
      <c r="W2" s="432"/>
      <c r="X2" s="432"/>
      <c r="Y2" s="433"/>
      <c r="Z2" s="428" t="s">
        <v>69</v>
      </c>
      <c r="AA2" s="430"/>
      <c r="AB2" s="430"/>
      <c r="AC2" s="430"/>
      <c r="AD2" s="430"/>
      <c r="AE2" s="429"/>
      <c r="AF2" s="431" t="s">
        <v>71</v>
      </c>
      <c r="AG2" s="432"/>
      <c r="AH2" s="432"/>
      <c r="AI2" s="432"/>
      <c r="AJ2" s="432"/>
      <c r="AK2" s="432"/>
      <c r="AL2" s="432"/>
      <c r="AM2" s="432"/>
      <c r="AN2" s="432"/>
      <c r="AO2" s="433"/>
      <c r="AP2" s="428" t="s">
        <v>70</v>
      </c>
      <c r="AQ2" s="429"/>
      <c r="AR2" s="428" t="s">
        <v>57</v>
      </c>
      <c r="AS2" s="430"/>
      <c r="AT2" s="430"/>
      <c r="AU2" s="430"/>
      <c r="AV2" s="430"/>
      <c r="AW2" s="430"/>
      <c r="AX2" s="430"/>
      <c r="AY2" s="429"/>
    </row>
    <row r="3" spans="2:51" ht="285.75" customHeight="1" thickBot="1" x14ac:dyDescent="0.3">
      <c r="B3" s="216" t="s">
        <v>26</v>
      </c>
      <c r="C3" s="217" t="s">
        <v>24</v>
      </c>
      <c r="D3" s="218" t="s">
        <v>95</v>
      </c>
      <c r="E3" s="219" t="s">
        <v>125</v>
      </c>
      <c r="F3" s="220" t="s">
        <v>126</v>
      </c>
      <c r="G3" s="179" t="s">
        <v>127</v>
      </c>
      <c r="H3" s="179" t="s">
        <v>128</v>
      </c>
      <c r="I3" s="179" t="s">
        <v>102</v>
      </c>
      <c r="J3" s="221" t="s">
        <v>129</v>
      </c>
      <c r="K3" s="179" t="s">
        <v>130</v>
      </c>
      <c r="L3" s="179" t="s">
        <v>104</v>
      </c>
      <c r="M3" s="179" t="s">
        <v>131</v>
      </c>
      <c r="N3" s="219" t="s">
        <v>107</v>
      </c>
      <c r="O3" s="220" t="s">
        <v>108</v>
      </c>
      <c r="P3" s="220" t="s">
        <v>109</v>
      </c>
      <c r="Q3" s="220" t="s">
        <v>132</v>
      </c>
      <c r="R3" s="220" t="s">
        <v>110</v>
      </c>
      <c r="S3" s="220" t="s">
        <v>111</v>
      </c>
      <c r="T3" s="220" t="s">
        <v>112</v>
      </c>
      <c r="U3" s="220" t="s">
        <v>133</v>
      </c>
      <c r="V3" s="220" t="s">
        <v>134</v>
      </c>
      <c r="W3" s="178" t="s">
        <v>135</v>
      </c>
      <c r="X3" s="220" t="s">
        <v>115</v>
      </c>
      <c r="Y3" s="179" t="s">
        <v>116</v>
      </c>
      <c r="Z3" s="219" t="s">
        <v>136</v>
      </c>
      <c r="AA3" s="220" t="s">
        <v>137</v>
      </c>
      <c r="AB3" s="220" t="s">
        <v>138</v>
      </c>
      <c r="AC3" s="220" t="s">
        <v>139</v>
      </c>
      <c r="AD3" s="220" t="s">
        <v>140</v>
      </c>
      <c r="AE3" s="179" t="s">
        <v>141</v>
      </c>
      <c r="AF3" s="219" t="s">
        <v>142</v>
      </c>
      <c r="AG3" s="220" t="s">
        <v>143</v>
      </c>
      <c r="AH3" s="220" t="s">
        <v>144</v>
      </c>
      <c r="AI3" s="220" t="s">
        <v>145</v>
      </c>
      <c r="AJ3" s="220" t="s">
        <v>146</v>
      </c>
      <c r="AK3" s="220" t="s">
        <v>147</v>
      </c>
      <c r="AL3" s="220" t="s">
        <v>148</v>
      </c>
      <c r="AM3" s="220" t="s">
        <v>149</v>
      </c>
      <c r="AN3" s="220" t="s">
        <v>150</v>
      </c>
      <c r="AO3" s="222" t="s">
        <v>151</v>
      </c>
      <c r="AP3" s="223" t="s">
        <v>152</v>
      </c>
      <c r="AQ3" s="163" t="s">
        <v>153</v>
      </c>
      <c r="AR3" s="221" t="s">
        <v>154</v>
      </c>
      <c r="AS3" s="179" t="s">
        <v>155</v>
      </c>
      <c r="AT3" s="179" t="s">
        <v>156</v>
      </c>
      <c r="AU3" s="179" t="s">
        <v>157</v>
      </c>
      <c r="AV3" s="179" t="s">
        <v>158</v>
      </c>
      <c r="AW3" s="220" t="s">
        <v>159</v>
      </c>
      <c r="AX3" s="178" t="s">
        <v>160</v>
      </c>
      <c r="AY3" s="224" t="s">
        <v>161</v>
      </c>
    </row>
    <row r="4" spans="2:51" x14ac:dyDescent="0.25">
      <c r="B4" s="181">
        <v>1</v>
      </c>
      <c r="C4" s="182" t="s">
        <v>0</v>
      </c>
      <c r="D4" s="183">
        <v>15.5</v>
      </c>
      <c r="E4" s="181"/>
      <c r="F4" s="183"/>
      <c r="G4" s="185"/>
      <c r="H4" s="185"/>
      <c r="I4" s="185"/>
      <c r="J4" s="225"/>
      <c r="K4" s="185"/>
      <c r="L4" s="185"/>
      <c r="M4" s="185"/>
      <c r="N4" s="181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5"/>
      <c r="Z4" s="181"/>
      <c r="AA4" s="183"/>
      <c r="AB4" s="183"/>
      <c r="AC4" s="183"/>
      <c r="AD4" s="183"/>
      <c r="AE4" s="185"/>
      <c r="AF4" s="181"/>
      <c r="AG4" s="183"/>
      <c r="AH4" s="183"/>
      <c r="AI4" s="183"/>
      <c r="AJ4" s="183"/>
      <c r="AK4" s="183"/>
      <c r="AL4" s="183"/>
      <c r="AM4" s="183"/>
      <c r="AN4" s="183"/>
      <c r="AO4" s="184"/>
      <c r="AP4" s="225"/>
      <c r="AQ4" s="184"/>
      <c r="AR4" s="225"/>
      <c r="AS4" s="185"/>
      <c r="AT4" s="185"/>
      <c r="AU4" s="185"/>
      <c r="AV4" s="185"/>
      <c r="AW4" s="182"/>
      <c r="AX4" s="182"/>
      <c r="AY4" s="226"/>
    </row>
    <row r="5" spans="2:51" x14ac:dyDescent="0.25">
      <c r="B5" s="79">
        <v>2</v>
      </c>
      <c r="C5" s="186" t="s">
        <v>1</v>
      </c>
      <c r="D5" s="74">
        <v>24.4</v>
      </c>
      <c r="E5" s="79"/>
      <c r="F5" s="74"/>
      <c r="G5" s="102"/>
      <c r="H5" s="102"/>
      <c r="I5" s="102"/>
      <c r="J5" s="227"/>
      <c r="K5" s="102"/>
      <c r="L5" s="102"/>
      <c r="M5" s="102"/>
      <c r="N5" s="79"/>
      <c r="O5" s="74"/>
      <c r="P5" s="74"/>
      <c r="Q5" s="74"/>
      <c r="R5" s="74"/>
      <c r="S5" s="74"/>
      <c r="T5" s="74"/>
      <c r="U5" s="74"/>
      <c r="V5" s="74"/>
      <c r="W5" s="74"/>
      <c r="X5" s="74"/>
      <c r="Y5" s="102"/>
      <c r="Z5" s="79"/>
      <c r="AA5" s="74"/>
      <c r="AB5" s="74"/>
      <c r="AC5" s="74"/>
      <c r="AD5" s="74"/>
      <c r="AE5" s="102"/>
      <c r="AF5" s="79"/>
      <c r="AG5" s="74"/>
      <c r="AH5" s="74"/>
      <c r="AI5" s="74"/>
      <c r="AJ5" s="74"/>
      <c r="AK5" s="74"/>
      <c r="AL5" s="74"/>
      <c r="AM5" s="74"/>
      <c r="AN5" s="74"/>
      <c r="AO5" s="187"/>
      <c r="AP5" s="227"/>
      <c r="AQ5" s="187"/>
      <c r="AR5" s="227"/>
      <c r="AS5" s="102"/>
      <c r="AT5" s="102"/>
      <c r="AU5" s="102"/>
      <c r="AV5" s="102"/>
      <c r="AW5" s="186"/>
      <c r="AX5" s="186"/>
      <c r="AY5" s="228"/>
    </row>
    <row r="6" spans="2:51" x14ac:dyDescent="0.25">
      <c r="B6" s="79">
        <v>3</v>
      </c>
      <c r="C6" s="186" t="s">
        <v>2</v>
      </c>
      <c r="D6" s="74">
        <v>3.6</v>
      </c>
      <c r="E6" s="79"/>
      <c r="F6" s="74"/>
      <c r="G6" s="102"/>
      <c r="H6" s="102"/>
      <c r="I6" s="102"/>
      <c r="J6" s="227"/>
      <c r="K6" s="102"/>
      <c r="L6" s="102"/>
      <c r="M6" s="102"/>
      <c r="N6" s="79"/>
      <c r="O6" s="74"/>
      <c r="P6" s="74"/>
      <c r="Q6" s="74"/>
      <c r="R6" s="74"/>
      <c r="S6" s="74"/>
      <c r="T6" s="74"/>
      <c r="U6" s="74"/>
      <c r="V6" s="74"/>
      <c r="W6" s="74"/>
      <c r="X6" s="74"/>
      <c r="Y6" s="102"/>
      <c r="Z6" s="79"/>
      <c r="AA6" s="74"/>
      <c r="AB6" s="74"/>
      <c r="AC6" s="74"/>
      <c r="AD6" s="74"/>
      <c r="AE6" s="102"/>
      <c r="AF6" s="79"/>
      <c r="AG6" s="74"/>
      <c r="AH6" s="74"/>
      <c r="AI6" s="74"/>
      <c r="AJ6" s="74"/>
      <c r="AK6" s="74"/>
      <c r="AL6" s="74"/>
      <c r="AM6" s="74"/>
      <c r="AN6" s="74"/>
      <c r="AO6" s="187"/>
      <c r="AP6" s="227"/>
      <c r="AQ6" s="187"/>
      <c r="AR6" s="227"/>
      <c r="AS6" s="102"/>
      <c r="AT6" s="102"/>
      <c r="AU6" s="102"/>
      <c r="AV6" s="102"/>
      <c r="AW6" s="186"/>
      <c r="AX6" s="186"/>
      <c r="AY6" s="228"/>
    </row>
    <row r="7" spans="2:51" x14ac:dyDescent="0.25">
      <c r="B7" s="79">
        <v>4</v>
      </c>
      <c r="C7" s="186" t="s">
        <v>3</v>
      </c>
      <c r="D7" s="74">
        <v>2.1</v>
      </c>
      <c r="E7" s="79"/>
      <c r="F7" s="74"/>
      <c r="G7" s="102"/>
      <c r="H7" s="102"/>
      <c r="I7" s="102"/>
      <c r="J7" s="227"/>
      <c r="K7" s="102"/>
      <c r="L7" s="102"/>
      <c r="M7" s="102"/>
      <c r="N7" s="79"/>
      <c r="O7" s="74"/>
      <c r="P7" s="74"/>
      <c r="Q7" s="74"/>
      <c r="R7" s="74"/>
      <c r="S7" s="74"/>
      <c r="T7" s="74"/>
      <c r="U7" s="74"/>
      <c r="V7" s="74"/>
      <c r="W7" s="74"/>
      <c r="X7" s="74"/>
      <c r="Y7" s="102"/>
      <c r="Z7" s="79"/>
      <c r="AA7" s="74"/>
      <c r="AB7" s="74"/>
      <c r="AC7" s="74"/>
      <c r="AD7" s="74"/>
      <c r="AE7" s="102"/>
      <c r="AF7" s="79"/>
      <c r="AG7" s="74"/>
      <c r="AH7" s="74"/>
      <c r="AI7" s="74"/>
      <c r="AJ7" s="74"/>
      <c r="AK7" s="74"/>
      <c r="AL7" s="74"/>
      <c r="AM7" s="74"/>
      <c r="AN7" s="74"/>
      <c r="AO7" s="187"/>
      <c r="AP7" s="227"/>
      <c r="AQ7" s="187">
        <v>1</v>
      </c>
      <c r="AR7" s="227"/>
      <c r="AS7" s="102"/>
      <c r="AT7" s="102"/>
      <c r="AU7" s="102"/>
      <c r="AV7" s="102"/>
      <c r="AW7" s="186"/>
      <c r="AX7" s="186"/>
      <c r="AY7" s="228"/>
    </row>
    <row r="8" spans="2:51" x14ac:dyDescent="0.25">
      <c r="B8" s="79">
        <v>5</v>
      </c>
      <c r="C8" s="186" t="s">
        <v>1</v>
      </c>
      <c r="D8" s="74">
        <v>24.2</v>
      </c>
      <c r="E8" s="79"/>
      <c r="F8" s="74"/>
      <c r="G8" s="102"/>
      <c r="H8" s="102"/>
      <c r="I8" s="102"/>
      <c r="J8" s="227"/>
      <c r="K8" s="102"/>
      <c r="L8" s="102"/>
      <c r="M8" s="102"/>
      <c r="N8" s="79"/>
      <c r="O8" s="74"/>
      <c r="P8" s="74"/>
      <c r="Q8" s="74"/>
      <c r="R8" s="74"/>
      <c r="S8" s="74"/>
      <c r="T8" s="74"/>
      <c r="U8" s="74"/>
      <c r="V8" s="74"/>
      <c r="W8" s="74"/>
      <c r="X8" s="74"/>
      <c r="Y8" s="102"/>
      <c r="Z8" s="79"/>
      <c r="AA8" s="74"/>
      <c r="AB8" s="74"/>
      <c r="AC8" s="74"/>
      <c r="AD8" s="74"/>
      <c r="AE8" s="102"/>
      <c r="AF8" s="79"/>
      <c r="AG8" s="74">
        <v>1</v>
      </c>
      <c r="AH8" s="74"/>
      <c r="AI8" s="74"/>
      <c r="AJ8" s="74"/>
      <c r="AK8" s="74"/>
      <c r="AL8" s="74"/>
      <c r="AM8" s="74"/>
      <c r="AN8" s="74"/>
      <c r="AO8" s="187">
        <v>1</v>
      </c>
      <c r="AP8" s="227"/>
      <c r="AQ8" s="187"/>
      <c r="AR8" s="227"/>
      <c r="AS8" s="102"/>
      <c r="AT8" s="102"/>
      <c r="AU8" s="102"/>
      <c r="AV8" s="102"/>
      <c r="AW8" s="186"/>
      <c r="AX8" s="186"/>
      <c r="AY8" s="228"/>
    </row>
    <row r="9" spans="2:51" x14ac:dyDescent="0.25">
      <c r="B9" s="79">
        <v>6</v>
      </c>
      <c r="C9" s="186" t="s">
        <v>4</v>
      </c>
      <c r="D9" s="74">
        <v>44.9</v>
      </c>
      <c r="E9" s="79"/>
      <c r="F9" s="74"/>
      <c r="G9" s="102"/>
      <c r="H9" s="102"/>
      <c r="I9" s="102"/>
      <c r="J9" s="227"/>
      <c r="K9" s="102"/>
      <c r="L9" s="102"/>
      <c r="M9" s="102"/>
      <c r="N9" s="79"/>
      <c r="O9" s="74"/>
      <c r="P9" s="74"/>
      <c r="Q9" s="74"/>
      <c r="R9" s="74"/>
      <c r="S9" s="74"/>
      <c r="T9" s="74"/>
      <c r="U9" s="74"/>
      <c r="V9" s="74"/>
      <c r="W9" s="74"/>
      <c r="X9" s="74"/>
      <c r="Y9" s="102">
        <v>21</v>
      </c>
      <c r="Z9" s="79"/>
      <c r="AA9" s="74"/>
      <c r="AB9" s="74"/>
      <c r="AC9" s="74"/>
      <c r="AD9" s="74"/>
      <c r="AE9" s="102"/>
      <c r="AF9" s="79">
        <v>30</v>
      </c>
      <c r="AG9" s="74"/>
      <c r="AH9" s="74"/>
      <c r="AI9" s="74"/>
      <c r="AJ9" s="74"/>
      <c r="AK9" s="74"/>
      <c r="AL9" s="74"/>
      <c r="AM9" s="74"/>
      <c r="AN9" s="74"/>
      <c r="AO9" s="187"/>
      <c r="AP9" s="227"/>
      <c r="AQ9" s="187"/>
      <c r="AR9" s="227"/>
      <c r="AS9" s="102"/>
      <c r="AT9" s="102"/>
      <c r="AU9" s="102"/>
      <c r="AV9" s="102"/>
      <c r="AW9" s="186"/>
      <c r="AX9" s="186"/>
      <c r="AY9" s="228"/>
    </row>
    <row r="10" spans="2:51" x14ac:dyDescent="0.25">
      <c r="B10" s="79">
        <v>7</v>
      </c>
      <c r="C10" s="186" t="s">
        <v>5</v>
      </c>
      <c r="D10" s="74">
        <v>20.9</v>
      </c>
      <c r="E10" s="79"/>
      <c r="F10" s="74"/>
      <c r="G10" s="102"/>
      <c r="H10" s="102"/>
      <c r="I10" s="102"/>
      <c r="J10" s="227"/>
      <c r="K10" s="102"/>
      <c r="L10" s="102"/>
      <c r="M10" s="102"/>
      <c r="N10" s="79"/>
      <c r="O10" s="74"/>
      <c r="P10" s="74"/>
      <c r="Q10" s="74"/>
      <c r="R10" s="74">
        <v>1</v>
      </c>
      <c r="S10" s="74"/>
      <c r="T10" s="74"/>
      <c r="U10" s="74"/>
      <c r="V10" s="74">
        <v>3</v>
      </c>
      <c r="W10" s="74"/>
      <c r="X10" s="74">
        <v>2</v>
      </c>
      <c r="Y10" s="102"/>
      <c r="Z10" s="79"/>
      <c r="AA10" s="74"/>
      <c r="AB10" s="74"/>
      <c r="AC10" s="74"/>
      <c r="AD10" s="74"/>
      <c r="AE10" s="102"/>
      <c r="AF10" s="79"/>
      <c r="AG10" s="74"/>
      <c r="AH10" s="74"/>
      <c r="AI10" s="74"/>
      <c r="AJ10" s="74"/>
      <c r="AK10" s="74">
        <v>1</v>
      </c>
      <c r="AL10" s="74">
        <v>1</v>
      </c>
      <c r="AM10" s="74">
        <v>1</v>
      </c>
      <c r="AN10" s="74">
        <v>1</v>
      </c>
      <c r="AO10" s="187"/>
      <c r="AP10" s="227"/>
      <c r="AQ10" s="187"/>
      <c r="AR10" s="227"/>
      <c r="AS10" s="102"/>
      <c r="AT10" s="102"/>
      <c r="AU10" s="102"/>
      <c r="AV10" s="102"/>
      <c r="AW10" s="186"/>
      <c r="AX10" s="186"/>
      <c r="AY10" s="228"/>
    </row>
    <row r="11" spans="2:51" x14ac:dyDescent="0.25">
      <c r="B11" s="79">
        <v>8</v>
      </c>
      <c r="C11" s="186" t="s">
        <v>6</v>
      </c>
      <c r="D11" s="74">
        <v>8.1999999999999993</v>
      </c>
      <c r="E11" s="79"/>
      <c r="F11" s="74"/>
      <c r="G11" s="102"/>
      <c r="H11" s="102"/>
      <c r="I11" s="102"/>
      <c r="J11" s="227"/>
      <c r="K11" s="102"/>
      <c r="L11" s="102"/>
      <c r="M11" s="102"/>
      <c r="N11" s="79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102"/>
      <c r="Z11" s="79"/>
      <c r="AA11" s="74"/>
      <c r="AB11" s="74"/>
      <c r="AC11" s="74"/>
      <c r="AD11" s="74"/>
      <c r="AE11" s="102"/>
      <c r="AF11" s="79"/>
      <c r="AG11" s="74"/>
      <c r="AH11" s="74"/>
      <c r="AI11" s="74"/>
      <c r="AJ11" s="74"/>
      <c r="AK11" s="74"/>
      <c r="AL11" s="74"/>
      <c r="AM11" s="74"/>
      <c r="AN11" s="74"/>
      <c r="AO11" s="187"/>
      <c r="AP11" s="227">
        <v>5</v>
      </c>
      <c r="AQ11" s="187"/>
      <c r="AR11" s="227"/>
      <c r="AS11" s="102"/>
      <c r="AT11" s="102"/>
      <c r="AU11" s="102"/>
      <c r="AV11" s="102"/>
      <c r="AW11" s="186"/>
      <c r="AX11" s="186"/>
      <c r="AY11" s="228"/>
    </row>
    <row r="12" spans="2:51" x14ac:dyDescent="0.25">
      <c r="B12" s="79">
        <v>9</v>
      </c>
      <c r="C12" s="186" t="s">
        <v>7</v>
      </c>
      <c r="D12" s="74">
        <v>12.1</v>
      </c>
      <c r="E12" s="79"/>
      <c r="F12" s="74"/>
      <c r="G12" s="102"/>
      <c r="H12" s="102"/>
      <c r="I12" s="102"/>
      <c r="J12" s="227"/>
      <c r="K12" s="102"/>
      <c r="L12" s="102"/>
      <c r="M12" s="102"/>
      <c r="N12" s="79"/>
      <c r="O12" s="74"/>
      <c r="P12" s="74"/>
      <c r="Q12" s="74">
        <v>1</v>
      </c>
      <c r="R12" s="74">
        <v>1</v>
      </c>
      <c r="S12" s="74"/>
      <c r="T12" s="74"/>
      <c r="U12" s="74"/>
      <c r="V12" s="74"/>
      <c r="W12" s="74"/>
      <c r="X12" s="74">
        <v>1</v>
      </c>
      <c r="Y12" s="102"/>
      <c r="Z12" s="79"/>
      <c r="AA12" s="74"/>
      <c r="AB12" s="74"/>
      <c r="AC12" s="74"/>
      <c r="AD12" s="74"/>
      <c r="AE12" s="102"/>
      <c r="AF12" s="79">
        <v>1</v>
      </c>
      <c r="AG12" s="74"/>
      <c r="AH12" s="74">
        <v>1</v>
      </c>
      <c r="AI12" s="74">
        <v>1</v>
      </c>
      <c r="AJ12" s="74">
        <v>1</v>
      </c>
      <c r="AK12" s="74"/>
      <c r="AL12" s="74"/>
      <c r="AM12" s="74"/>
      <c r="AN12" s="74"/>
      <c r="AO12" s="187"/>
      <c r="AP12" s="227"/>
      <c r="AQ12" s="187"/>
      <c r="AR12" s="227"/>
      <c r="AS12" s="102"/>
      <c r="AT12" s="102"/>
      <c r="AU12" s="102"/>
      <c r="AV12" s="102"/>
      <c r="AW12" s="186"/>
      <c r="AX12" s="186"/>
      <c r="AY12" s="228"/>
    </row>
    <row r="13" spans="2:51" x14ac:dyDescent="0.25">
      <c r="B13" s="79">
        <v>10</v>
      </c>
      <c r="C13" s="186" t="s">
        <v>8</v>
      </c>
      <c r="D13" s="74">
        <v>11.7</v>
      </c>
      <c r="E13" s="79"/>
      <c r="F13" s="74"/>
      <c r="G13" s="102"/>
      <c r="H13" s="102"/>
      <c r="I13" s="102"/>
      <c r="J13" s="227"/>
      <c r="K13" s="102"/>
      <c r="L13" s="102"/>
      <c r="M13" s="102"/>
      <c r="N13" s="79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102"/>
      <c r="Z13" s="79"/>
      <c r="AA13" s="74"/>
      <c r="AB13" s="74"/>
      <c r="AC13" s="74"/>
      <c r="AD13" s="74"/>
      <c r="AE13" s="102"/>
      <c r="AF13" s="79"/>
      <c r="AG13" s="74"/>
      <c r="AH13" s="74"/>
      <c r="AI13" s="74"/>
      <c r="AJ13" s="74"/>
      <c r="AK13" s="74"/>
      <c r="AL13" s="74"/>
      <c r="AM13" s="74"/>
      <c r="AN13" s="74"/>
      <c r="AO13" s="187"/>
      <c r="AP13" s="227"/>
      <c r="AQ13" s="187"/>
      <c r="AR13" s="227"/>
      <c r="AS13" s="102"/>
      <c r="AT13" s="102"/>
      <c r="AU13" s="102"/>
      <c r="AV13" s="102"/>
      <c r="AW13" s="186"/>
      <c r="AX13" s="186"/>
      <c r="AY13" s="228"/>
    </row>
    <row r="14" spans="2:51" x14ac:dyDescent="0.25">
      <c r="B14" s="79">
        <v>11</v>
      </c>
      <c r="C14" s="186" t="s">
        <v>0</v>
      </c>
      <c r="D14" s="74">
        <v>2.7</v>
      </c>
      <c r="E14" s="79"/>
      <c r="F14" s="74"/>
      <c r="G14" s="102"/>
      <c r="H14" s="102"/>
      <c r="I14" s="102"/>
      <c r="J14" s="227"/>
      <c r="K14" s="102"/>
      <c r="L14" s="102"/>
      <c r="M14" s="102"/>
      <c r="N14" s="79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102"/>
      <c r="Z14" s="79"/>
      <c r="AA14" s="74"/>
      <c r="AB14" s="74"/>
      <c r="AC14" s="74"/>
      <c r="AD14" s="74"/>
      <c r="AE14" s="102"/>
      <c r="AF14" s="79"/>
      <c r="AG14" s="74"/>
      <c r="AH14" s="74"/>
      <c r="AI14" s="74"/>
      <c r="AJ14" s="74"/>
      <c r="AK14" s="74"/>
      <c r="AL14" s="74"/>
      <c r="AM14" s="74"/>
      <c r="AN14" s="74"/>
      <c r="AO14" s="187"/>
      <c r="AP14" s="227"/>
      <c r="AQ14" s="187"/>
      <c r="AR14" s="227"/>
      <c r="AS14" s="102"/>
      <c r="AT14" s="102"/>
      <c r="AU14" s="102"/>
      <c r="AV14" s="102"/>
      <c r="AW14" s="186"/>
      <c r="AX14" s="186"/>
      <c r="AY14" s="228"/>
    </row>
    <row r="15" spans="2:51" x14ac:dyDescent="0.25">
      <c r="B15" s="79">
        <v>12</v>
      </c>
      <c r="C15" s="186" t="s">
        <v>9</v>
      </c>
      <c r="D15" s="74">
        <v>20.2</v>
      </c>
      <c r="E15" s="79"/>
      <c r="F15" s="74"/>
      <c r="G15" s="102"/>
      <c r="H15" s="102"/>
      <c r="I15" s="102"/>
      <c r="J15" s="227"/>
      <c r="K15" s="102"/>
      <c r="L15" s="102"/>
      <c r="M15" s="102"/>
      <c r="N15" s="79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102"/>
      <c r="Z15" s="79"/>
      <c r="AA15" s="74"/>
      <c r="AB15" s="74"/>
      <c r="AC15" s="74"/>
      <c r="AD15" s="74"/>
      <c r="AE15" s="102"/>
      <c r="AF15" s="79"/>
      <c r="AG15" s="74"/>
      <c r="AH15" s="74"/>
      <c r="AI15" s="74"/>
      <c r="AJ15" s="74"/>
      <c r="AK15" s="74"/>
      <c r="AL15" s="74"/>
      <c r="AM15" s="74"/>
      <c r="AN15" s="74"/>
      <c r="AO15" s="187"/>
      <c r="AP15" s="227"/>
      <c r="AQ15" s="187"/>
      <c r="AR15" s="227"/>
      <c r="AS15" s="102"/>
      <c r="AT15" s="102"/>
      <c r="AU15" s="102"/>
      <c r="AV15" s="102"/>
      <c r="AW15" s="186"/>
      <c r="AX15" s="186"/>
      <c r="AY15" s="228"/>
    </row>
    <row r="16" spans="2:51" x14ac:dyDescent="0.25">
      <c r="B16" s="79">
        <v>13</v>
      </c>
      <c r="C16" s="186" t="s">
        <v>10</v>
      </c>
      <c r="D16" s="74">
        <v>10.1</v>
      </c>
      <c r="E16" s="79"/>
      <c r="F16" s="74"/>
      <c r="G16" s="102"/>
      <c r="H16" s="102"/>
      <c r="I16" s="102"/>
      <c r="J16" s="227"/>
      <c r="K16" s="102"/>
      <c r="L16" s="102"/>
      <c r="M16" s="102">
        <v>1</v>
      </c>
      <c r="N16" s="79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102"/>
      <c r="Z16" s="79"/>
      <c r="AA16" s="74"/>
      <c r="AB16" s="74"/>
      <c r="AC16" s="74"/>
      <c r="AD16" s="74"/>
      <c r="AE16" s="102"/>
      <c r="AF16" s="79"/>
      <c r="AG16" s="74"/>
      <c r="AH16" s="74"/>
      <c r="AI16" s="74"/>
      <c r="AJ16" s="74"/>
      <c r="AK16" s="74"/>
      <c r="AL16" s="74"/>
      <c r="AM16" s="74"/>
      <c r="AN16" s="74"/>
      <c r="AO16" s="187"/>
      <c r="AP16" s="227"/>
      <c r="AQ16" s="187"/>
      <c r="AR16" s="227">
        <v>1</v>
      </c>
      <c r="AS16" s="102">
        <v>1</v>
      </c>
      <c r="AT16" s="102">
        <v>1</v>
      </c>
      <c r="AU16" s="102">
        <v>1</v>
      </c>
      <c r="AV16" s="102">
        <v>2</v>
      </c>
      <c r="AW16" s="74">
        <v>1</v>
      </c>
      <c r="AX16" s="74">
        <v>1</v>
      </c>
      <c r="AY16" s="187">
        <v>1</v>
      </c>
    </row>
    <row r="17" spans="2:51" x14ac:dyDescent="0.25">
      <c r="B17" s="79">
        <v>14</v>
      </c>
      <c r="C17" s="186" t="s">
        <v>11</v>
      </c>
      <c r="D17" s="74">
        <v>9.8000000000000007</v>
      </c>
      <c r="E17" s="79"/>
      <c r="F17" s="74"/>
      <c r="G17" s="102"/>
      <c r="H17" s="102">
        <v>1</v>
      </c>
      <c r="I17" s="102">
        <v>1</v>
      </c>
      <c r="J17" s="227"/>
      <c r="K17" s="102"/>
      <c r="L17" s="102"/>
      <c r="M17" s="102"/>
      <c r="N17" s="79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102"/>
      <c r="Z17" s="79"/>
      <c r="AA17" s="74"/>
      <c r="AB17" s="74"/>
      <c r="AC17" s="74"/>
      <c r="AD17" s="74"/>
      <c r="AE17" s="102"/>
      <c r="AF17" s="79"/>
      <c r="AG17" s="74"/>
      <c r="AH17" s="74"/>
      <c r="AI17" s="74"/>
      <c r="AJ17" s="74"/>
      <c r="AK17" s="74"/>
      <c r="AL17" s="74"/>
      <c r="AM17" s="74"/>
      <c r="AN17" s="74"/>
      <c r="AO17" s="187"/>
      <c r="AP17" s="227"/>
      <c r="AQ17" s="187"/>
      <c r="AR17" s="227"/>
      <c r="AS17" s="102"/>
      <c r="AT17" s="102"/>
      <c r="AU17" s="102"/>
      <c r="AV17" s="102"/>
      <c r="AW17" s="186"/>
      <c r="AX17" s="186"/>
      <c r="AY17" s="228"/>
    </row>
    <row r="18" spans="2:51" x14ac:dyDescent="0.25">
      <c r="B18" s="79">
        <v>15</v>
      </c>
      <c r="C18" s="186" t="s">
        <v>12</v>
      </c>
      <c r="D18" s="74">
        <v>56.7</v>
      </c>
      <c r="E18" s="79"/>
      <c r="F18" s="74"/>
      <c r="G18" s="102"/>
      <c r="H18" s="102"/>
      <c r="I18" s="102"/>
      <c r="J18" s="227">
        <v>1</v>
      </c>
      <c r="K18" s="102"/>
      <c r="L18" s="102"/>
      <c r="M18" s="102"/>
      <c r="N18" s="79">
        <v>1</v>
      </c>
      <c r="O18" s="74">
        <v>4</v>
      </c>
      <c r="P18" s="74">
        <v>1</v>
      </c>
      <c r="Q18" s="74"/>
      <c r="R18" s="74">
        <v>1</v>
      </c>
      <c r="S18" s="74">
        <v>4</v>
      </c>
      <c r="T18" s="74">
        <v>4</v>
      </c>
      <c r="U18" s="74">
        <v>2</v>
      </c>
      <c r="V18" s="74"/>
      <c r="W18" s="74">
        <v>16</v>
      </c>
      <c r="X18" s="74">
        <v>1</v>
      </c>
      <c r="Y18" s="102">
        <v>16</v>
      </c>
      <c r="Z18" s="79"/>
      <c r="AA18" s="74"/>
      <c r="AB18" s="74"/>
      <c r="AC18" s="74"/>
      <c r="AD18" s="74"/>
      <c r="AE18" s="102"/>
      <c r="AF18" s="79"/>
      <c r="AG18" s="74"/>
      <c r="AH18" s="74"/>
      <c r="AI18" s="74"/>
      <c r="AJ18" s="74"/>
      <c r="AK18" s="74"/>
      <c r="AL18" s="74"/>
      <c r="AM18" s="74"/>
      <c r="AN18" s="74"/>
      <c r="AO18" s="187"/>
      <c r="AP18" s="227"/>
      <c r="AQ18" s="187"/>
      <c r="AR18" s="227"/>
      <c r="AS18" s="102"/>
      <c r="AT18" s="102"/>
      <c r="AU18" s="102">
        <v>1</v>
      </c>
      <c r="AV18" s="102"/>
      <c r="AW18" s="186"/>
      <c r="AX18" s="186"/>
      <c r="AY18" s="228"/>
    </row>
    <row r="19" spans="2:51" x14ac:dyDescent="0.25">
      <c r="B19" s="79">
        <v>16</v>
      </c>
      <c r="C19" s="186" t="s">
        <v>13</v>
      </c>
      <c r="D19" s="74">
        <v>16.7</v>
      </c>
      <c r="E19" s="79"/>
      <c r="F19" s="74"/>
      <c r="G19" s="102"/>
      <c r="H19" s="102"/>
      <c r="I19" s="102"/>
      <c r="J19" s="227"/>
      <c r="K19" s="102"/>
      <c r="L19" s="102"/>
      <c r="M19" s="102"/>
      <c r="N19" s="79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102"/>
      <c r="Z19" s="79">
        <v>4</v>
      </c>
      <c r="AA19" s="74">
        <v>1</v>
      </c>
      <c r="AB19" s="74"/>
      <c r="AC19" s="74"/>
      <c r="AD19" s="74">
        <v>1</v>
      </c>
      <c r="AE19" s="102">
        <v>1</v>
      </c>
      <c r="AF19" s="79"/>
      <c r="AG19" s="74"/>
      <c r="AH19" s="74"/>
      <c r="AI19" s="74"/>
      <c r="AJ19" s="74"/>
      <c r="AK19" s="74"/>
      <c r="AL19" s="74"/>
      <c r="AM19" s="74"/>
      <c r="AN19" s="74"/>
      <c r="AO19" s="187"/>
      <c r="AP19" s="227"/>
      <c r="AQ19" s="187"/>
      <c r="AR19" s="227"/>
      <c r="AS19" s="102"/>
      <c r="AT19" s="102"/>
      <c r="AU19" s="102"/>
      <c r="AV19" s="102"/>
      <c r="AW19" s="186"/>
      <c r="AX19" s="186"/>
      <c r="AY19" s="228"/>
    </row>
    <row r="20" spans="2:51" x14ac:dyDescent="0.25">
      <c r="B20" s="79">
        <v>17</v>
      </c>
      <c r="C20" s="186" t="s">
        <v>13</v>
      </c>
      <c r="D20" s="74">
        <v>19.100000000000001</v>
      </c>
      <c r="E20" s="79"/>
      <c r="F20" s="74"/>
      <c r="G20" s="102"/>
      <c r="H20" s="102"/>
      <c r="I20" s="102"/>
      <c r="J20" s="227"/>
      <c r="K20" s="102"/>
      <c r="L20" s="102"/>
      <c r="M20" s="102"/>
      <c r="N20" s="79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102"/>
      <c r="Z20" s="79">
        <v>4</v>
      </c>
      <c r="AA20" s="74"/>
      <c r="AB20" s="74">
        <v>1</v>
      </c>
      <c r="AC20" s="74"/>
      <c r="AD20" s="74">
        <v>1</v>
      </c>
      <c r="AE20" s="102">
        <v>1</v>
      </c>
      <c r="AF20" s="79"/>
      <c r="AG20" s="74"/>
      <c r="AH20" s="74"/>
      <c r="AI20" s="74"/>
      <c r="AJ20" s="74"/>
      <c r="AK20" s="74"/>
      <c r="AL20" s="74"/>
      <c r="AM20" s="74"/>
      <c r="AN20" s="74"/>
      <c r="AO20" s="187"/>
      <c r="AP20" s="227"/>
      <c r="AQ20" s="187"/>
      <c r="AR20" s="227"/>
      <c r="AS20" s="102"/>
      <c r="AT20" s="102"/>
      <c r="AU20" s="102"/>
      <c r="AV20" s="102"/>
      <c r="AW20" s="186"/>
      <c r="AX20" s="186"/>
      <c r="AY20" s="228"/>
    </row>
    <row r="21" spans="2:51" x14ac:dyDescent="0.25">
      <c r="B21" s="79">
        <v>18</v>
      </c>
      <c r="C21" s="186" t="s">
        <v>12</v>
      </c>
      <c r="D21" s="74">
        <v>47.2</v>
      </c>
      <c r="E21" s="79"/>
      <c r="F21" s="74"/>
      <c r="G21" s="102"/>
      <c r="H21" s="102"/>
      <c r="I21" s="102"/>
      <c r="J21" s="227"/>
      <c r="K21" s="102">
        <v>1</v>
      </c>
      <c r="L21" s="102"/>
      <c r="M21" s="102"/>
      <c r="N21" s="79">
        <v>1</v>
      </c>
      <c r="O21" s="74">
        <v>4</v>
      </c>
      <c r="P21" s="74">
        <v>1</v>
      </c>
      <c r="Q21" s="74"/>
      <c r="R21" s="74">
        <v>1</v>
      </c>
      <c r="S21" s="74">
        <v>4</v>
      </c>
      <c r="T21" s="74">
        <v>4</v>
      </c>
      <c r="U21" s="74">
        <v>2</v>
      </c>
      <c r="V21" s="74"/>
      <c r="W21" s="74">
        <v>16</v>
      </c>
      <c r="X21" s="74">
        <v>1</v>
      </c>
      <c r="Y21" s="102">
        <v>16</v>
      </c>
      <c r="Z21" s="79"/>
      <c r="AA21" s="74"/>
      <c r="AB21" s="74"/>
      <c r="AC21" s="74"/>
      <c r="AD21" s="74"/>
      <c r="AE21" s="102"/>
      <c r="AF21" s="79"/>
      <c r="AG21" s="74"/>
      <c r="AH21" s="74"/>
      <c r="AI21" s="74"/>
      <c r="AJ21" s="74"/>
      <c r="AK21" s="74"/>
      <c r="AL21" s="74"/>
      <c r="AM21" s="74"/>
      <c r="AN21" s="74"/>
      <c r="AO21" s="187"/>
      <c r="AP21" s="227"/>
      <c r="AQ21" s="187"/>
      <c r="AR21" s="227"/>
      <c r="AS21" s="102"/>
      <c r="AT21" s="102"/>
      <c r="AU21" s="102">
        <v>1</v>
      </c>
      <c r="AV21" s="102"/>
      <c r="AW21" s="186"/>
      <c r="AX21" s="186"/>
      <c r="AY21" s="228"/>
    </row>
    <row r="22" spans="2:51" x14ac:dyDescent="0.25">
      <c r="B22" s="79">
        <v>19</v>
      </c>
      <c r="C22" s="186" t="s">
        <v>11</v>
      </c>
      <c r="D22" s="74">
        <v>12.9</v>
      </c>
      <c r="E22" s="79">
        <v>1</v>
      </c>
      <c r="F22" s="74">
        <v>1</v>
      </c>
      <c r="G22" s="102"/>
      <c r="H22" s="102"/>
      <c r="I22" s="102">
        <v>1</v>
      </c>
      <c r="J22" s="227"/>
      <c r="K22" s="102"/>
      <c r="L22" s="102"/>
      <c r="M22" s="102"/>
      <c r="N22" s="79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102"/>
      <c r="Z22" s="79"/>
      <c r="AA22" s="74"/>
      <c r="AB22" s="74"/>
      <c r="AC22" s="74"/>
      <c r="AD22" s="74"/>
      <c r="AE22" s="102"/>
      <c r="AF22" s="79"/>
      <c r="AG22" s="74"/>
      <c r="AH22" s="74"/>
      <c r="AI22" s="74"/>
      <c r="AJ22" s="74"/>
      <c r="AK22" s="74"/>
      <c r="AL22" s="74"/>
      <c r="AM22" s="74"/>
      <c r="AN22" s="74"/>
      <c r="AO22" s="187"/>
      <c r="AP22" s="227"/>
      <c r="AQ22" s="187"/>
      <c r="AR22" s="227"/>
      <c r="AS22" s="102"/>
      <c r="AT22" s="102"/>
      <c r="AU22" s="102"/>
      <c r="AV22" s="102"/>
      <c r="AW22" s="186"/>
      <c r="AX22" s="186"/>
      <c r="AY22" s="228"/>
    </row>
    <row r="23" spans="2:51" x14ac:dyDescent="0.25">
      <c r="B23" s="79">
        <v>20</v>
      </c>
      <c r="C23" s="186" t="s">
        <v>13</v>
      </c>
      <c r="D23" s="74">
        <v>18.899999999999999</v>
      </c>
      <c r="E23" s="79"/>
      <c r="F23" s="74"/>
      <c r="G23" s="102"/>
      <c r="H23" s="102"/>
      <c r="I23" s="102"/>
      <c r="J23" s="227"/>
      <c r="K23" s="102"/>
      <c r="L23" s="102"/>
      <c r="M23" s="102"/>
      <c r="N23" s="79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102"/>
      <c r="Z23" s="79">
        <v>4</v>
      </c>
      <c r="AA23" s="74"/>
      <c r="AB23" s="74"/>
      <c r="AC23" s="74">
        <v>1</v>
      </c>
      <c r="AD23" s="74">
        <v>1</v>
      </c>
      <c r="AE23" s="102"/>
      <c r="AF23" s="79"/>
      <c r="AG23" s="74"/>
      <c r="AH23" s="74"/>
      <c r="AI23" s="74"/>
      <c r="AJ23" s="74"/>
      <c r="AK23" s="74"/>
      <c r="AL23" s="74"/>
      <c r="AM23" s="74"/>
      <c r="AN23" s="74"/>
      <c r="AO23" s="187"/>
      <c r="AP23" s="227"/>
      <c r="AQ23" s="187"/>
      <c r="AR23" s="227"/>
      <c r="AS23" s="102"/>
      <c r="AT23" s="102"/>
      <c r="AU23" s="102"/>
      <c r="AV23" s="102"/>
      <c r="AW23" s="186"/>
      <c r="AX23" s="186"/>
      <c r="AY23" s="228"/>
    </row>
    <row r="24" spans="2:51" x14ac:dyDescent="0.25">
      <c r="B24" s="79">
        <v>21</v>
      </c>
      <c r="C24" s="186" t="s">
        <v>12</v>
      </c>
      <c r="D24" s="74">
        <v>53.6</v>
      </c>
      <c r="E24" s="79"/>
      <c r="F24" s="74"/>
      <c r="G24" s="102"/>
      <c r="H24" s="102"/>
      <c r="I24" s="102"/>
      <c r="J24" s="227"/>
      <c r="K24" s="102"/>
      <c r="L24" s="102">
        <v>1</v>
      </c>
      <c r="M24" s="102"/>
      <c r="N24" s="79">
        <v>1</v>
      </c>
      <c r="O24" s="74">
        <v>4</v>
      </c>
      <c r="P24" s="74">
        <v>1</v>
      </c>
      <c r="Q24" s="74"/>
      <c r="R24" s="74">
        <v>1</v>
      </c>
      <c r="S24" s="74">
        <v>4</v>
      </c>
      <c r="T24" s="74">
        <v>4</v>
      </c>
      <c r="U24" s="74">
        <v>2</v>
      </c>
      <c r="V24" s="74"/>
      <c r="W24" s="74">
        <v>16</v>
      </c>
      <c r="X24" s="74">
        <v>1</v>
      </c>
      <c r="Y24" s="102">
        <v>16</v>
      </c>
      <c r="Z24" s="79"/>
      <c r="AA24" s="74"/>
      <c r="AB24" s="74"/>
      <c r="AC24" s="74"/>
      <c r="AD24" s="74"/>
      <c r="AE24" s="102"/>
      <c r="AF24" s="79"/>
      <c r="AG24" s="74"/>
      <c r="AH24" s="74"/>
      <c r="AI24" s="74"/>
      <c r="AJ24" s="74"/>
      <c r="AK24" s="74"/>
      <c r="AL24" s="74"/>
      <c r="AM24" s="74"/>
      <c r="AN24" s="74"/>
      <c r="AO24" s="187"/>
      <c r="AP24" s="227"/>
      <c r="AQ24" s="187"/>
      <c r="AR24" s="227"/>
      <c r="AS24" s="102"/>
      <c r="AT24" s="102"/>
      <c r="AU24" s="102">
        <v>1</v>
      </c>
      <c r="AV24" s="102"/>
      <c r="AW24" s="186"/>
      <c r="AX24" s="186"/>
      <c r="AY24" s="228"/>
    </row>
    <row r="25" spans="2:51" x14ac:dyDescent="0.25">
      <c r="B25" s="79">
        <v>22</v>
      </c>
      <c r="C25" s="186" t="s">
        <v>11</v>
      </c>
      <c r="D25" s="74">
        <v>12.4</v>
      </c>
      <c r="E25" s="79">
        <v>1</v>
      </c>
      <c r="F25" s="74"/>
      <c r="G25" s="102">
        <v>1</v>
      </c>
      <c r="H25" s="102"/>
      <c r="I25" s="102">
        <v>1</v>
      </c>
      <c r="J25" s="227"/>
      <c r="K25" s="102"/>
      <c r="L25" s="102"/>
      <c r="M25" s="102"/>
      <c r="N25" s="79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102"/>
      <c r="Z25" s="79"/>
      <c r="AA25" s="74"/>
      <c r="AB25" s="74"/>
      <c r="AC25" s="74"/>
      <c r="AD25" s="74"/>
      <c r="AE25" s="102"/>
      <c r="AF25" s="79"/>
      <c r="AG25" s="74"/>
      <c r="AH25" s="74"/>
      <c r="AI25" s="74"/>
      <c r="AJ25" s="74"/>
      <c r="AK25" s="74"/>
      <c r="AL25" s="74"/>
      <c r="AM25" s="74"/>
      <c r="AN25" s="74"/>
      <c r="AO25" s="187"/>
      <c r="AP25" s="227"/>
      <c r="AQ25" s="187"/>
      <c r="AR25" s="227"/>
      <c r="AS25" s="102"/>
      <c r="AT25" s="102"/>
      <c r="AU25" s="102"/>
      <c r="AV25" s="102"/>
      <c r="AW25" s="186"/>
      <c r="AX25" s="186"/>
      <c r="AY25" s="228"/>
    </row>
    <row r="26" spans="2:51" x14ac:dyDescent="0.25">
      <c r="B26" s="79">
        <v>23</v>
      </c>
      <c r="C26" s="186" t="s">
        <v>14</v>
      </c>
      <c r="D26" s="74">
        <v>22.3</v>
      </c>
      <c r="E26" s="79"/>
      <c r="F26" s="74"/>
      <c r="G26" s="102"/>
      <c r="H26" s="102"/>
      <c r="I26" s="102"/>
      <c r="J26" s="227"/>
      <c r="K26" s="102"/>
      <c r="L26" s="102"/>
      <c r="M26" s="102"/>
      <c r="N26" s="79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102"/>
      <c r="Z26" s="79"/>
      <c r="AA26" s="74"/>
      <c r="AB26" s="74"/>
      <c r="AC26" s="74"/>
      <c r="AD26" s="74"/>
      <c r="AE26" s="102"/>
      <c r="AF26" s="79"/>
      <c r="AG26" s="74"/>
      <c r="AH26" s="74"/>
      <c r="AI26" s="74"/>
      <c r="AJ26" s="74"/>
      <c r="AK26" s="74"/>
      <c r="AL26" s="74"/>
      <c r="AM26" s="74"/>
      <c r="AN26" s="74"/>
      <c r="AO26" s="187"/>
      <c r="AP26" s="227"/>
      <c r="AQ26" s="187"/>
      <c r="AR26" s="227"/>
      <c r="AS26" s="102"/>
      <c r="AT26" s="102"/>
      <c r="AU26" s="102"/>
      <c r="AV26" s="102"/>
      <c r="AW26" s="186"/>
      <c r="AX26" s="186"/>
      <c r="AY26" s="228"/>
    </row>
    <row r="27" spans="2:51" x14ac:dyDescent="0.25">
      <c r="B27" s="79"/>
      <c r="C27" s="186"/>
      <c r="E27" s="79"/>
      <c r="F27" s="74"/>
      <c r="G27" s="102"/>
      <c r="H27" s="102"/>
      <c r="I27" s="102"/>
      <c r="J27" s="227"/>
      <c r="K27" s="102"/>
      <c r="L27" s="102"/>
      <c r="M27" s="102"/>
      <c r="N27" s="79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102"/>
      <c r="Z27" s="79"/>
      <c r="AA27" s="74"/>
      <c r="AB27" s="74"/>
      <c r="AC27" s="74"/>
      <c r="AD27" s="74"/>
      <c r="AE27" s="102"/>
      <c r="AF27" s="79"/>
      <c r="AG27" s="74"/>
      <c r="AH27" s="74"/>
      <c r="AI27" s="74"/>
      <c r="AJ27" s="74"/>
      <c r="AK27" s="74"/>
      <c r="AL27" s="74"/>
      <c r="AM27" s="74"/>
      <c r="AN27" s="74"/>
      <c r="AO27" s="187"/>
      <c r="AP27" s="227"/>
      <c r="AQ27" s="187"/>
      <c r="AR27" s="227"/>
      <c r="AS27" s="102"/>
      <c r="AT27" s="102"/>
      <c r="AU27" s="102"/>
      <c r="AV27" s="102"/>
      <c r="AW27" s="186"/>
      <c r="AX27" s="186"/>
      <c r="AY27" s="228"/>
    </row>
    <row r="28" spans="2:51" ht="16.5" thickBot="1" x14ac:dyDescent="0.3">
      <c r="B28" s="190" t="s">
        <v>15</v>
      </c>
      <c r="C28" s="191" t="s">
        <v>16</v>
      </c>
      <c r="D28" s="192">
        <v>9.6</v>
      </c>
      <c r="E28" s="229"/>
      <c r="F28" s="230"/>
      <c r="G28" s="231"/>
      <c r="H28" s="231"/>
      <c r="I28" s="231"/>
      <c r="J28" s="232"/>
      <c r="K28" s="231"/>
      <c r="L28" s="231"/>
      <c r="M28" s="231"/>
      <c r="N28" s="190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4"/>
      <c r="Z28" s="190"/>
      <c r="AA28" s="192"/>
      <c r="AB28" s="192"/>
      <c r="AC28" s="192"/>
      <c r="AD28" s="192"/>
      <c r="AE28" s="194"/>
      <c r="AF28" s="190"/>
      <c r="AG28" s="192"/>
      <c r="AH28" s="192"/>
      <c r="AI28" s="192"/>
      <c r="AJ28" s="192"/>
      <c r="AK28" s="192"/>
      <c r="AL28" s="192"/>
      <c r="AM28" s="192"/>
      <c r="AN28" s="192"/>
      <c r="AO28" s="193"/>
      <c r="AP28" s="232"/>
      <c r="AQ28" s="233"/>
      <c r="AR28" s="232"/>
      <c r="AS28" s="231"/>
      <c r="AT28" s="231"/>
      <c r="AU28" s="231"/>
      <c r="AV28" s="231"/>
      <c r="AW28" s="191"/>
      <c r="AX28" s="191"/>
      <c r="AY28" s="234"/>
    </row>
    <row r="29" spans="2:51" x14ac:dyDescent="0.25">
      <c r="B29" s="235"/>
      <c r="C29" s="236" t="s">
        <v>21</v>
      </c>
      <c r="D29" s="237">
        <f>SUM(D4:D26)</f>
        <v>470.19999999999993</v>
      </c>
      <c r="E29" s="238">
        <f>SUM(E17:E28)</f>
        <v>2</v>
      </c>
      <c r="F29" s="239">
        <f>SUM(F17:F28)</f>
        <v>1</v>
      </c>
      <c r="G29" s="239">
        <f>SUM(G17:G28)</f>
        <v>1</v>
      </c>
      <c r="H29" s="239">
        <f>SUM(H17:H28)</f>
        <v>1</v>
      </c>
      <c r="I29" s="240">
        <f t="shared" ref="I29:L29" si="0">SUM(I17:I28)</f>
        <v>3</v>
      </c>
      <c r="J29" s="238">
        <f t="shared" si="0"/>
        <v>1</v>
      </c>
      <c r="K29" s="239">
        <f t="shared" si="0"/>
        <v>1</v>
      </c>
      <c r="L29" s="239">
        <f t="shared" si="0"/>
        <v>1</v>
      </c>
      <c r="M29" s="240">
        <f>SUM(M4:M28)</f>
        <v>1</v>
      </c>
      <c r="N29" s="195">
        <f t="shared" ref="N29:Y29" si="1">SUM(N9:N28)</f>
        <v>3</v>
      </c>
      <c r="O29" s="241">
        <f t="shared" si="1"/>
        <v>12</v>
      </c>
      <c r="P29" s="241">
        <f t="shared" si="1"/>
        <v>3</v>
      </c>
      <c r="Q29" s="241">
        <f t="shared" si="1"/>
        <v>1</v>
      </c>
      <c r="R29" s="241">
        <f t="shared" si="1"/>
        <v>5</v>
      </c>
      <c r="S29" s="241">
        <f t="shared" si="1"/>
        <v>12</v>
      </c>
      <c r="T29" s="241">
        <f t="shared" si="1"/>
        <v>12</v>
      </c>
      <c r="U29" s="241">
        <f t="shared" si="1"/>
        <v>6</v>
      </c>
      <c r="V29" s="241">
        <f t="shared" si="1"/>
        <v>3</v>
      </c>
      <c r="W29" s="241">
        <f t="shared" si="1"/>
        <v>48</v>
      </c>
      <c r="X29" s="241">
        <f t="shared" si="1"/>
        <v>6</v>
      </c>
      <c r="Y29" s="242">
        <f t="shared" si="1"/>
        <v>69</v>
      </c>
      <c r="Z29" s="195">
        <f>SUM(Z4:Z28)</f>
        <v>12</v>
      </c>
      <c r="AA29" s="241">
        <f>SUM(AA4:AA28)</f>
        <v>1</v>
      </c>
      <c r="AB29" s="241">
        <f t="shared" ref="AB29:AC29" si="2">SUM(AB4:AB28)</f>
        <v>1</v>
      </c>
      <c r="AC29" s="241">
        <f t="shared" si="2"/>
        <v>1</v>
      </c>
      <c r="AD29" s="241">
        <f>SUM(AD4:AD28)</f>
        <v>3</v>
      </c>
      <c r="AE29" s="242">
        <f>SUM(AE4:AE28)</f>
        <v>2</v>
      </c>
      <c r="AF29" s="195">
        <f>SUM(AF8:AF28)</f>
        <v>31</v>
      </c>
      <c r="AG29" s="241">
        <f>SUM(AG8:AG28)</f>
        <v>1</v>
      </c>
      <c r="AH29" s="241">
        <f t="shared" ref="AH29:AN29" si="3">SUM(AH8:AH28)</f>
        <v>1</v>
      </c>
      <c r="AI29" s="241">
        <f t="shared" si="3"/>
        <v>1</v>
      </c>
      <c r="AJ29" s="241">
        <f t="shared" si="3"/>
        <v>1</v>
      </c>
      <c r="AK29" s="241">
        <f t="shared" si="3"/>
        <v>1</v>
      </c>
      <c r="AL29" s="241">
        <f t="shared" si="3"/>
        <v>1</v>
      </c>
      <c r="AM29" s="241">
        <f t="shared" si="3"/>
        <v>1</v>
      </c>
      <c r="AN29" s="241">
        <f t="shared" si="3"/>
        <v>1</v>
      </c>
      <c r="AO29" s="197">
        <f>SUM(AO4:AO28)</f>
        <v>1</v>
      </c>
      <c r="AP29" s="243">
        <f>SUM(AP7:AP28)</f>
        <v>5</v>
      </c>
      <c r="AQ29" s="244">
        <f>SUM(AQ7:AQ28)</f>
        <v>1</v>
      </c>
      <c r="AR29" s="195">
        <f>SUM(AR16:AR28)</f>
        <v>1</v>
      </c>
      <c r="AS29" s="241">
        <f>SUM(AS16:AS28)</f>
        <v>1</v>
      </c>
      <c r="AT29" s="242">
        <f>SUM(AT16:AT28)</f>
        <v>1</v>
      </c>
      <c r="AU29" s="242">
        <f>SUM(AU4:AU28)</f>
        <v>4</v>
      </c>
      <c r="AV29" s="242">
        <f>SUM(AV4:AV28)</f>
        <v>2</v>
      </c>
      <c r="AW29" s="241">
        <f>SUM(AW16:AW28)</f>
        <v>1</v>
      </c>
      <c r="AX29" s="241">
        <f>SUM(AX16:AX28)</f>
        <v>1</v>
      </c>
      <c r="AY29" s="197">
        <f>SUM(AY16:AY28)</f>
        <v>1</v>
      </c>
    </row>
    <row r="30" spans="2:51" s="202" customFormat="1" ht="16.5" thickBot="1" x14ac:dyDescent="0.3">
      <c r="B30" s="245"/>
      <c r="C30" s="246" t="s">
        <v>20</v>
      </c>
      <c r="D30" s="247">
        <f>D29+gridas_2st!D14</f>
        <v>725.19999999999993</v>
      </c>
      <c r="E30" s="203">
        <f>E29+mebeles_2st!F14</f>
        <v>3</v>
      </c>
      <c r="F30" s="206">
        <f>F29+mebeles_2st!H14</f>
        <v>3</v>
      </c>
      <c r="G30" s="206">
        <f>G29+mebeles_2st!I14</f>
        <v>2</v>
      </c>
      <c r="H30" s="206">
        <f>H29+mebeles_2st!J14</f>
        <v>2</v>
      </c>
      <c r="I30" s="207">
        <f>I29+mebeles_2st!K14</f>
        <v>5</v>
      </c>
      <c r="J30" s="203">
        <f>J29</f>
        <v>1</v>
      </c>
      <c r="K30" s="206">
        <f>K29</f>
        <v>1</v>
      </c>
      <c r="L30" s="206">
        <f>L29+mebeles_2st!M14</f>
        <v>2</v>
      </c>
      <c r="M30" s="207">
        <f>M29</f>
        <v>1</v>
      </c>
      <c r="N30" s="203">
        <f>N29+mebeles_2st!P14</f>
        <v>6</v>
      </c>
      <c r="O30" s="206">
        <f>O29+mebeles_2st!Q14</f>
        <v>30</v>
      </c>
      <c r="P30" s="206">
        <f>P29+mebeles_2st!R14</f>
        <v>6</v>
      </c>
      <c r="Q30" s="206">
        <f>Q29</f>
        <v>1</v>
      </c>
      <c r="R30" s="206">
        <f>R29+mebeles_2st!S14</f>
        <v>8</v>
      </c>
      <c r="S30" s="206">
        <f>S29+mebeles_2st!T14</f>
        <v>24</v>
      </c>
      <c r="T30" s="206">
        <f>T29+mebeles_2st!U14</f>
        <v>27</v>
      </c>
      <c r="U30" s="206">
        <f>U29+mebeles_2st!V14</f>
        <v>12</v>
      </c>
      <c r="V30" s="206">
        <f>V29</f>
        <v>3</v>
      </c>
      <c r="W30" s="206">
        <f>W29+mebeles_2st!W14</f>
        <v>108</v>
      </c>
      <c r="X30" s="206">
        <f>X29+mebeles_2st!X14</f>
        <v>9</v>
      </c>
      <c r="Y30" s="207">
        <f>Y29+mebeles_2st!Y14</f>
        <v>141</v>
      </c>
      <c r="Z30" s="203">
        <f>Z29+mebeles_2st!Z14</f>
        <v>27</v>
      </c>
      <c r="AA30" s="206">
        <f>AA29</f>
        <v>1</v>
      </c>
      <c r="AB30" s="206">
        <f>AB29</f>
        <v>1</v>
      </c>
      <c r="AC30" s="206">
        <f>AC29</f>
        <v>1</v>
      </c>
      <c r="AD30" s="206">
        <f>AD29+mebeles_2st!AB14</f>
        <v>6</v>
      </c>
      <c r="AE30" s="207">
        <f>AE29+mebeles_2st!AC14</f>
        <v>5</v>
      </c>
      <c r="AF30" s="203">
        <f t="shared" ref="AF30:AS30" si="4">AF29</f>
        <v>31</v>
      </c>
      <c r="AG30" s="206">
        <f t="shared" si="4"/>
        <v>1</v>
      </c>
      <c r="AH30" s="206">
        <f t="shared" si="4"/>
        <v>1</v>
      </c>
      <c r="AI30" s="206">
        <f t="shared" si="4"/>
        <v>1</v>
      </c>
      <c r="AJ30" s="206">
        <f t="shared" si="4"/>
        <v>1</v>
      </c>
      <c r="AK30" s="206">
        <f t="shared" si="4"/>
        <v>1</v>
      </c>
      <c r="AL30" s="206">
        <f t="shared" si="4"/>
        <v>1</v>
      </c>
      <c r="AM30" s="206">
        <f t="shared" si="4"/>
        <v>1</v>
      </c>
      <c r="AN30" s="206">
        <f t="shared" si="4"/>
        <v>1</v>
      </c>
      <c r="AO30" s="205">
        <f t="shared" si="4"/>
        <v>1</v>
      </c>
      <c r="AP30" s="245">
        <f t="shared" si="4"/>
        <v>5</v>
      </c>
      <c r="AQ30" s="205">
        <f t="shared" si="4"/>
        <v>1</v>
      </c>
      <c r="AR30" s="203">
        <f t="shared" si="4"/>
        <v>1</v>
      </c>
      <c r="AS30" s="206">
        <f t="shared" si="4"/>
        <v>1</v>
      </c>
      <c r="AT30" s="206">
        <f t="shared" ref="AT30:AY30" si="5">AT29</f>
        <v>1</v>
      </c>
      <c r="AU30" s="206">
        <f t="shared" si="5"/>
        <v>4</v>
      </c>
      <c r="AV30" s="206">
        <f t="shared" si="5"/>
        <v>2</v>
      </c>
      <c r="AW30" s="206">
        <f t="shared" si="5"/>
        <v>1</v>
      </c>
      <c r="AX30" s="206">
        <f t="shared" si="5"/>
        <v>1</v>
      </c>
      <c r="AY30" s="205">
        <f t="shared" si="5"/>
        <v>1</v>
      </c>
    </row>
    <row r="31" spans="2:51" s="202" customFormat="1" ht="8.25" customHeight="1" x14ac:dyDescent="0.25">
      <c r="B31" s="248"/>
      <c r="C31" s="249"/>
    </row>
    <row r="32" spans="2:51" x14ac:dyDescent="0.25">
      <c r="B32" s="208" t="s">
        <v>121</v>
      </c>
      <c r="E32" s="170"/>
      <c r="F32" s="170"/>
      <c r="G32" s="170"/>
      <c r="H32" s="170"/>
      <c r="O32" s="171" t="s">
        <v>122</v>
      </c>
      <c r="Q32" s="170"/>
    </row>
    <row r="33" spans="2:51" x14ac:dyDescent="0.25">
      <c r="B33" s="208" t="s">
        <v>81</v>
      </c>
      <c r="E33" s="170"/>
      <c r="F33" s="170"/>
      <c r="G33" s="170"/>
      <c r="H33" s="170"/>
      <c r="O33" s="170"/>
      <c r="P33" s="208" t="s">
        <v>88</v>
      </c>
      <c r="Q33" s="170"/>
    </row>
    <row r="34" spans="2:51" x14ac:dyDescent="0.25">
      <c r="C34" s="208" t="s">
        <v>82</v>
      </c>
      <c r="O34" s="170"/>
      <c r="P34" s="208" t="s">
        <v>89</v>
      </c>
      <c r="Q34" s="170"/>
    </row>
    <row r="35" spans="2:51" x14ac:dyDescent="0.25">
      <c r="B35" s="171"/>
      <c r="D35" s="171"/>
      <c r="O35" s="170"/>
      <c r="P35" s="208" t="s">
        <v>90</v>
      </c>
      <c r="Q35" s="170"/>
    </row>
    <row r="36" spans="2:51" x14ac:dyDescent="0.25">
      <c r="B36" s="171"/>
      <c r="D36" s="171"/>
    </row>
    <row r="37" spans="2:51" ht="16.5" thickBot="1" x14ac:dyDescent="0.3"/>
    <row r="38" spans="2:51" ht="16.5" thickBot="1" x14ac:dyDescent="0.3">
      <c r="B38" s="250"/>
      <c r="C38" s="251"/>
      <c r="D38" s="250"/>
      <c r="E38" s="434" t="s">
        <v>87</v>
      </c>
      <c r="F38" s="436"/>
      <c r="G38" s="436"/>
      <c r="H38" s="436"/>
      <c r="I38" s="435"/>
      <c r="J38" s="434" t="s">
        <v>60</v>
      </c>
      <c r="K38" s="436"/>
      <c r="L38" s="436"/>
      <c r="M38" s="435"/>
      <c r="N38" s="437" t="s">
        <v>68</v>
      </c>
      <c r="O38" s="438"/>
      <c r="P38" s="438"/>
      <c r="Q38" s="438"/>
      <c r="R38" s="438"/>
      <c r="S38" s="438"/>
      <c r="T38" s="438"/>
      <c r="U38" s="438"/>
      <c r="V38" s="438"/>
      <c r="W38" s="438"/>
      <c r="X38" s="438"/>
      <c r="Y38" s="439"/>
      <c r="Z38" s="434" t="s">
        <v>69</v>
      </c>
      <c r="AA38" s="436"/>
      <c r="AB38" s="436"/>
      <c r="AC38" s="436"/>
      <c r="AD38" s="436"/>
      <c r="AE38" s="435"/>
      <c r="AF38" s="437" t="s">
        <v>71</v>
      </c>
      <c r="AG38" s="438"/>
      <c r="AH38" s="438"/>
      <c r="AI38" s="438"/>
      <c r="AJ38" s="438"/>
      <c r="AK38" s="438"/>
      <c r="AL38" s="438"/>
      <c r="AM38" s="438"/>
      <c r="AN38" s="438"/>
      <c r="AO38" s="439"/>
      <c r="AP38" s="434" t="s">
        <v>70</v>
      </c>
      <c r="AQ38" s="435"/>
      <c r="AR38" s="434" t="s">
        <v>57</v>
      </c>
      <c r="AS38" s="436"/>
      <c r="AT38" s="436"/>
      <c r="AU38" s="436"/>
      <c r="AV38" s="436"/>
      <c r="AW38" s="436"/>
      <c r="AX38" s="436"/>
      <c r="AY38" s="435"/>
    </row>
    <row r="39" spans="2:51" ht="234" customHeight="1" thickBot="1" x14ac:dyDescent="0.3">
      <c r="B39" s="252" t="s">
        <v>26</v>
      </c>
      <c r="C39" s="253" t="s">
        <v>24</v>
      </c>
      <c r="D39" s="254" t="s">
        <v>162</v>
      </c>
      <c r="E39" s="255" t="s">
        <v>163</v>
      </c>
      <c r="F39" s="256" t="s">
        <v>164</v>
      </c>
      <c r="G39" s="257" t="s">
        <v>165</v>
      </c>
      <c r="H39" s="257" t="s">
        <v>166</v>
      </c>
      <c r="I39" s="257" t="s">
        <v>167</v>
      </c>
      <c r="J39" s="258" t="s">
        <v>168</v>
      </c>
      <c r="K39" s="257" t="s">
        <v>169</v>
      </c>
      <c r="L39" s="257" t="s">
        <v>170</v>
      </c>
      <c r="M39" s="257" t="s">
        <v>171</v>
      </c>
      <c r="N39" s="255" t="s">
        <v>172</v>
      </c>
      <c r="O39" s="256" t="s">
        <v>173</v>
      </c>
      <c r="P39" s="256" t="s">
        <v>174</v>
      </c>
      <c r="Q39" s="256" t="s">
        <v>175</v>
      </c>
      <c r="R39" s="256" t="s">
        <v>176</v>
      </c>
      <c r="S39" s="256" t="s">
        <v>177</v>
      </c>
      <c r="T39" s="256" t="s">
        <v>178</v>
      </c>
      <c r="U39" s="256" t="s">
        <v>179</v>
      </c>
      <c r="V39" s="256" t="s">
        <v>180</v>
      </c>
      <c r="W39" s="259" t="s">
        <v>181</v>
      </c>
      <c r="X39" s="256" t="s">
        <v>182</v>
      </c>
      <c r="Y39" s="257" t="s">
        <v>183</v>
      </c>
      <c r="Z39" s="255" t="s">
        <v>184</v>
      </c>
      <c r="AA39" s="256" t="s">
        <v>185</v>
      </c>
      <c r="AB39" s="256" t="s">
        <v>186</v>
      </c>
      <c r="AC39" s="256" t="s">
        <v>187</v>
      </c>
      <c r="AD39" s="256" t="s">
        <v>188</v>
      </c>
      <c r="AE39" s="257" t="s">
        <v>189</v>
      </c>
      <c r="AF39" s="255" t="s">
        <v>190</v>
      </c>
      <c r="AG39" s="256" t="s">
        <v>191</v>
      </c>
      <c r="AH39" s="256" t="s">
        <v>192</v>
      </c>
      <c r="AI39" s="256" t="s">
        <v>193</v>
      </c>
      <c r="AJ39" s="256" t="s">
        <v>194</v>
      </c>
      <c r="AK39" s="256" t="s">
        <v>195</v>
      </c>
      <c r="AL39" s="256" t="s">
        <v>196</v>
      </c>
      <c r="AM39" s="256" t="s">
        <v>197</v>
      </c>
      <c r="AN39" s="256" t="s">
        <v>198</v>
      </c>
      <c r="AO39" s="260" t="s">
        <v>199</v>
      </c>
      <c r="AP39" s="261" t="s">
        <v>200</v>
      </c>
      <c r="AQ39" s="262" t="s">
        <v>201</v>
      </c>
      <c r="AR39" s="258" t="s">
        <v>202</v>
      </c>
      <c r="AS39" s="257" t="s">
        <v>203</v>
      </c>
      <c r="AT39" s="257" t="s">
        <v>204</v>
      </c>
      <c r="AU39" s="257" t="s">
        <v>205</v>
      </c>
      <c r="AV39" s="257" t="s">
        <v>206</v>
      </c>
      <c r="AW39" s="256" t="s">
        <v>207</v>
      </c>
      <c r="AX39" s="259" t="s">
        <v>208</v>
      </c>
      <c r="AY39" s="263" t="s">
        <v>209</v>
      </c>
    </row>
    <row r="40" spans="2:51" x14ac:dyDescent="0.25">
      <c r="B40" s="264">
        <v>1</v>
      </c>
      <c r="C40" s="265" t="s">
        <v>0</v>
      </c>
      <c r="D40" s="266">
        <v>15.5</v>
      </c>
      <c r="E40" s="264"/>
      <c r="F40" s="266"/>
      <c r="G40" s="267"/>
      <c r="H40" s="267"/>
      <c r="I40" s="267"/>
      <c r="J40" s="268"/>
      <c r="K40" s="267"/>
      <c r="L40" s="267"/>
      <c r="M40" s="267"/>
      <c r="N40" s="264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7"/>
      <c r="Z40" s="264"/>
      <c r="AA40" s="266"/>
      <c r="AB40" s="266"/>
      <c r="AC40" s="266"/>
      <c r="AD40" s="266"/>
      <c r="AE40" s="267"/>
      <c r="AF40" s="264"/>
      <c r="AG40" s="266"/>
      <c r="AH40" s="266"/>
      <c r="AI40" s="266"/>
      <c r="AJ40" s="266"/>
      <c r="AK40" s="266"/>
      <c r="AL40" s="266"/>
      <c r="AM40" s="266"/>
      <c r="AN40" s="266"/>
      <c r="AO40" s="269"/>
      <c r="AP40" s="268"/>
      <c r="AQ40" s="269"/>
      <c r="AR40" s="268"/>
      <c r="AS40" s="267"/>
      <c r="AT40" s="267"/>
      <c r="AU40" s="267"/>
      <c r="AV40" s="267"/>
      <c r="AW40" s="265"/>
      <c r="AX40" s="265"/>
      <c r="AY40" s="270"/>
    </row>
    <row r="41" spans="2:51" x14ac:dyDescent="0.25">
      <c r="B41" s="271">
        <v>2</v>
      </c>
      <c r="C41" s="272" t="s">
        <v>1</v>
      </c>
      <c r="D41" s="273">
        <v>24.4</v>
      </c>
      <c r="E41" s="271"/>
      <c r="F41" s="273"/>
      <c r="G41" s="274"/>
      <c r="H41" s="274"/>
      <c r="I41" s="274"/>
      <c r="J41" s="275"/>
      <c r="K41" s="274"/>
      <c r="L41" s="274"/>
      <c r="M41" s="274"/>
      <c r="N41" s="271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4"/>
      <c r="Z41" s="271"/>
      <c r="AA41" s="273"/>
      <c r="AB41" s="273"/>
      <c r="AC41" s="273"/>
      <c r="AD41" s="273"/>
      <c r="AE41" s="274"/>
      <c r="AF41" s="271"/>
      <c r="AG41" s="273"/>
      <c r="AH41" s="273"/>
      <c r="AI41" s="273"/>
      <c r="AJ41" s="273"/>
      <c r="AK41" s="273"/>
      <c r="AL41" s="273"/>
      <c r="AM41" s="273"/>
      <c r="AN41" s="273"/>
      <c r="AO41" s="276"/>
      <c r="AP41" s="275"/>
      <c r="AQ41" s="276"/>
      <c r="AR41" s="275"/>
      <c r="AS41" s="274"/>
      <c r="AT41" s="274"/>
      <c r="AU41" s="274"/>
      <c r="AV41" s="274"/>
      <c r="AW41" s="272"/>
      <c r="AX41" s="272"/>
      <c r="AY41" s="277"/>
    </row>
    <row r="42" spans="2:51" x14ac:dyDescent="0.25">
      <c r="B42" s="271">
        <v>3</v>
      </c>
      <c r="C42" s="272" t="s">
        <v>2</v>
      </c>
      <c r="D42" s="273">
        <v>3.6</v>
      </c>
      <c r="E42" s="271"/>
      <c r="F42" s="273"/>
      <c r="G42" s="274"/>
      <c r="H42" s="274"/>
      <c r="I42" s="274"/>
      <c r="J42" s="275"/>
      <c r="K42" s="274"/>
      <c r="L42" s="274"/>
      <c r="M42" s="274"/>
      <c r="N42" s="271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4"/>
      <c r="Z42" s="271"/>
      <c r="AA42" s="273"/>
      <c r="AB42" s="273"/>
      <c r="AC42" s="273"/>
      <c r="AD42" s="273"/>
      <c r="AE42" s="274"/>
      <c r="AF42" s="271"/>
      <c r="AG42" s="273"/>
      <c r="AH42" s="273"/>
      <c r="AI42" s="273"/>
      <c r="AJ42" s="273"/>
      <c r="AK42" s="273"/>
      <c r="AL42" s="273"/>
      <c r="AM42" s="273"/>
      <c r="AN42" s="273"/>
      <c r="AO42" s="276"/>
      <c r="AP42" s="275"/>
      <c r="AQ42" s="276"/>
      <c r="AR42" s="275"/>
      <c r="AS42" s="274"/>
      <c r="AT42" s="274"/>
      <c r="AU42" s="274"/>
      <c r="AV42" s="274"/>
      <c r="AW42" s="272"/>
      <c r="AX42" s="272"/>
      <c r="AY42" s="277"/>
    </row>
    <row r="43" spans="2:51" x14ac:dyDescent="0.25">
      <c r="B43" s="271">
        <v>4</v>
      </c>
      <c r="C43" s="272" t="s">
        <v>3</v>
      </c>
      <c r="D43" s="273">
        <v>2.1</v>
      </c>
      <c r="E43" s="271"/>
      <c r="F43" s="273"/>
      <c r="G43" s="274"/>
      <c r="H43" s="274"/>
      <c r="I43" s="274"/>
      <c r="J43" s="275"/>
      <c r="K43" s="274"/>
      <c r="L43" s="274"/>
      <c r="M43" s="274"/>
      <c r="N43" s="271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4"/>
      <c r="Z43" s="271"/>
      <c r="AA43" s="273"/>
      <c r="AB43" s="273"/>
      <c r="AC43" s="273"/>
      <c r="AD43" s="273"/>
      <c r="AE43" s="274"/>
      <c r="AF43" s="271"/>
      <c r="AG43" s="273"/>
      <c r="AH43" s="273"/>
      <c r="AI43" s="273"/>
      <c r="AJ43" s="273"/>
      <c r="AK43" s="273"/>
      <c r="AL43" s="273"/>
      <c r="AM43" s="273"/>
      <c r="AN43" s="273"/>
      <c r="AO43" s="276"/>
      <c r="AP43" s="275"/>
      <c r="AQ43" s="276">
        <v>1</v>
      </c>
      <c r="AR43" s="275"/>
      <c r="AS43" s="274"/>
      <c r="AT43" s="274"/>
      <c r="AU43" s="274"/>
      <c r="AV43" s="274"/>
      <c r="AW43" s="272"/>
      <c r="AX43" s="272"/>
      <c r="AY43" s="277"/>
    </row>
    <row r="44" spans="2:51" x14ac:dyDescent="0.25">
      <c r="B44" s="271">
        <v>5</v>
      </c>
      <c r="C44" s="272" t="s">
        <v>1</v>
      </c>
      <c r="D44" s="273">
        <v>24.2</v>
      </c>
      <c r="E44" s="271"/>
      <c r="F44" s="273"/>
      <c r="G44" s="274"/>
      <c r="H44" s="274"/>
      <c r="I44" s="274"/>
      <c r="J44" s="275"/>
      <c r="K44" s="274"/>
      <c r="L44" s="274"/>
      <c r="M44" s="274"/>
      <c r="N44" s="271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4"/>
      <c r="Z44" s="271"/>
      <c r="AA44" s="273"/>
      <c r="AB44" s="273"/>
      <c r="AC44" s="273"/>
      <c r="AD44" s="273"/>
      <c r="AE44" s="274"/>
      <c r="AF44" s="271"/>
      <c r="AG44" s="273">
        <v>1</v>
      </c>
      <c r="AH44" s="273"/>
      <c r="AI44" s="273"/>
      <c r="AJ44" s="273"/>
      <c r="AK44" s="273"/>
      <c r="AL44" s="273"/>
      <c r="AM44" s="273"/>
      <c r="AN44" s="273"/>
      <c r="AO44" s="276">
        <v>1</v>
      </c>
      <c r="AP44" s="275"/>
      <c r="AQ44" s="276"/>
      <c r="AR44" s="275"/>
      <c r="AS44" s="274"/>
      <c r="AT44" s="274"/>
      <c r="AU44" s="274"/>
      <c r="AV44" s="274"/>
      <c r="AW44" s="272"/>
      <c r="AX44" s="272"/>
      <c r="AY44" s="277"/>
    </row>
    <row r="45" spans="2:51" x14ac:dyDescent="0.25">
      <c r="B45" s="271">
        <v>6</v>
      </c>
      <c r="C45" s="272" t="s">
        <v>4</v>
      </c>
      <c r="D45" s="273">
        <v>44.9</v>
      </c>
      <c r="E45" s="271"/>
      <c r="F45" s="273"/>
      <c r="G45" s="274"/>
      <c r="H45" s="274"/>
      <c r="I45" s="274"/>
      <c r="J45" s="275"/>
      <c r="K45" s="274"/>
      <c r="L45" s="274"/>
      <c r="M45" s="274"/>
      <c r="N45" s="271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4">
        <v>21</v>
      </c>
      <c r="Z45" s="271"/>
      <c r="AA45" s="273"/>
      <c r="AB45" s="273"/>
      <c r="AC45" s="273"/>
      <c r="AD45" s="273"/>
      <c r="AE45" s="274"/>
      <c r="AF45" s="271">
        <v>30</v>
      </c>
      <c r="AG45" s="273"/>
      <c r="AH45" s="273"/>
      <c r="AI45" s="273"/>
      <c r="AJ45" s="273"/>
      <c r="AK45" s="273"/>
      <c r="AL45" s="273"/>
      <c r="AM45" s="273"/>
      <c r="AN45" s="273"/>
      <c r="AO45" s="276"/>
      <c r="AP45" s="275"/>
      <c r="AQ45" s="276"/>
      <c r="AR45" s="275"/>
      <c r="AS45" s="274"/>
      <c r="AT45" s="274"/>
      <c r="AU45" s="274"/>
      <c r="AV45" s="274"/>
      <c r="AW45" s="272"/>
      <c r="AX45" s="272"/>
      <c r="AY45" s="277"/>
    </row>
    <row r="46" spans="2:51" x14ac:dyDescent="0.25">
      <c r="B46" s="271">
        <v>7</v>
      </c>
      <c r="C46" s="272" t="s">
        <v>5</v>
      </c>
      <c r="D46" s="273">
        <v>20.9</v>
      </c>
      <c r="E46" s="271"/>
      <c r="F46" s="273"/>
      <c r="G46" s="274"/>
      <c r="H46" s="274"/>
      <c r="I46" s="274"/>
      <c r="J46" s="275"/>
      <c r="K46" s="274"/>
      <c r="L46" s="274"/>
      <c r="M46" s="274"/>
      <c r="N46" s="271"/>
      <c r="O46" s="273"/>
      <c r="P46" s="273"/>
      <c r="Q46" s="273"/>
      <c r="R46" s="273">
        <v>1</v>
      </c>
      <c r="S46" s="273"/>
      <c r="T46" s="273"/>
      <c r="U46" s="273"/>
      <c r="V46" s="273">
        <v>3</v>
      </c>
      <c r="W46" s="273"/>
      <c r="X46" s="273">
        <v>2</v>
      </c>
      <c r="Y46" s="274"/>
      <c r="Z46" s="271"/>
      <c r="AA46" s="273"/>
      <c r="AB46" s="273"/>
      <c r="AC46" s="273"/>
      <c r="AD46" s="273"/>
      <c r="AE46" s="274"/>
      <c r="AF46" s="271"/>
      <c r="AG46" s="273"/>
      <c r="AH46" s="273"/>
      <c r="AI46" s="273"/>
      <c r="AJ46" s="273"/>
      <c r="AK46" s="273">
        <v>1</v>
      </c>
      <c r="AL46" s="273">
        <v>1</v>
      </c>
      <c r="AM46" s="273">
        <v>1</v>
      </c>
      <c r="AN46" s="273">
        <v>1</v>
      </c>
      <c r="AO46" s="276"/>
      <c r="AP46" s="275"/>
      <c r="AQ46" s="276"/>
      <c r="AR46" s="275"/>
      <c r="AS46" s="274"/>
      <c r="AT46" s="274"/>
      <c r="AU46" s="274"/>
      <c r="AV46" s="274"/>
      <c r="AW46" s="272"/>
      <c r="AX46" s="272"/>
      <c r="AY46" s="277"/>
    </row>
    <row r="47" spans="2:51" x14ac:dyDescent="0.25">
      <c r="B47" s="271">
        <v>8</v>
      </c>
      <c r="C47" s="272" t="s">
        <v>6</v>
      </c>
      <c r="D47" s="273">
        <v>8.1999999999999993</v>
      </c>
      <c r="E47" s="271"/>
      <c r="F47" s="273"/>
      <c r="G47" s="274"/>
      <c r="H47" s="274"/>
      <c r="I47" s="274"/>
      <c r="J47" s="275"/>
      <c r="K47" s="274"/>
      <c r="L47" s="274"/>
      <c r="M47" s="274"/>
      <c r="N47" s="271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4"/>
      <c r="Z47" s="271"/>
      <c r="AA47" s="273"/>
      <c r="AB47" s="273"/>
      <c r="AC47" s="273"/>
      <c r="AD47" s="273"/>
      <c r="AE47" s="274"/>
      <c r="AF47" s="271"/>
      <c r="AG47" s="273"/>
      <c r="AH47" s="273"/>
      <c r="AI47" s="273"/>
      <c r="AJ47" s="273"/>
      <c r="AK47" s="273"/>
      <c r="AL47" s="273"/>
      <c r="AM47" s="273"/>
      <c r="AN47" s="273"/>
      <c r="AO47" s="276"/>
      <c r="AP47" s="275">
        <v>5</v>
      </c>
      <c r="AQ47" s="276"/>
      <c r="AR47" s="275"/>
      <c r="AS47" s="274"/>
      <c r="AT47" s="274"/>
      <c r="AU47" s="274"/>
      <c r="AV47" s="274"/>
      <c r="AW47" s="272"/>
      <c r="AX47" s="272"/>
      <c r="AY47" s="277"/>
    </row>
    <row r="48" spans="2:51" x14ac:dyDescent="0.25">
      <c r="B48" s="271">
        <v>9</v>
      </c>
      <c r="C48" s="272" t="s">
        <v>7</v>
      </c>
      <c r="D48" s="273">
        <v>12.1</v>
      </c>
      <c r="E48" s="271"/>
      <c r="F48" s="273"/>
      <c r="G48" s="274"/>
      <c r="H48" s="274"/>
      <c r="I48" s="274"/>
      <c r="J48" s="275"/>
      <c r="K48" s="274"/>
      <c r="L48" s="274"/>
      <c r="M48" s="274"/>
      <c r="N48" s="271"/>
      <c r="O48" s="273"/>
      <c r="P48" s="273"/>
      <c r="Q48" s="273">
        <v>1</v>
      </c>
      <c r="R48" s="273">
        <v>1</v>
      </c>
      <c r="S48" s="273"/>
      <c r="T48" s="273"/>
      <c r="U48" s="273"/>
      <c r="V48" s="273"/>
      <c r="W48" s="273"/>
      <c r="X48" s="273">
        <v>1</v>
      </c>
      <c r="Y48" s="274"/>
      <c r="Z48" s="271"/>
      <c r="AA48" s="273"/>
      <c r="AB48" s="273"/>
      <c r="AC48" s="273"/>
      <c r="AD48" s="273"/>
      <c r="AE48" s="274"/>
      <c r="AF48" s="271">
        <v>1</v>
      </c>
      <c r="AG48" s="273"/>
      <c r="AH48" s="273">
        <v>1</v>
      </c>
      <c r="AI48" s="273">
        <v>1</v>
      </c>
      <c r="AJ48" s="273">
        <v>1</v>
      </c>
      <c r="AK48" s="273"/>
      <c r="AL48" s="273"/>
      <c r="AM48" s="273"/>
      <c r="AN48" s="273"/>
      <c r="AO48" s="276"/>
      <c r="AP48" s="275"/>
      <c r="AQ48" s="276"/>
      <c r="AR48" s="275"/>
      <c r="AS48" s="274"/>
      <c r="AT48" s="274"/>
      <c r="AU48" s="274"/>
      <c r="AV48" s="274"/>
      <c r="AW48" s="272"/>
      <c r="AX48" s="272"/>
      <c r="AY48" s="277"/>
    </row>
    <row r="49" spans="2:51" x14ac:dyDescent="0.25">
      <c r="B49" s="271">
        <v>10</v>
      </c>
      <c r="C49" s="272" t="s">
        <v>8</v>
      </c>
      <c r="D49" s="273">
        <v>11.7</v>
      </c>
      <c r="E49" s="271"/>
      <c r="F49" s="273"/>
      <c r="G49" s="274"/>
      <c r="H49" s="274"/>
      <c r="I49" s="274"/>
      <c r="J49" s="275"/>
      <c r="K49" s="274"/>
      <c r="L49" s="274"/>
      <c r="M49" s="274"/>
      <c r="N49" s="271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4"/>
      <c r="Z49" s="271"/>
      <c r="AA49" s="273"/>
      <c r="AB49" s="273"/>
      <c r="AC49" s="273"/>
      <c r="AD49" s="273"/>
      <c r="AE49" s="274"/>
      <c r="AF49" s="271"/>
      <c r="AG49" s="273"/>
      <c r="AH49" s="273"/>
      <c r="AI49" s="273"/>
      <c r="AJ49" s="273"/>
      <c r="AK49" s="273"/>
      <c r="AL49" s="273"/>
      <c r="AM49" s="273"/>
      <c r="AN49" s="273"/>
      <c r="AO49" s="276"/>
      <c r="AP49" s="275"/>
      <c r="AQ49" s="276"/>
      <c r="AR49" s="275"/>
      <c r="AS49" s="274"/>
      <c r="AT49" s="274"/>
      <c r="AU49" s="274"/>
      <c r="AV49" s="274"/>
      <c r="AW49" s="272"/>
      <c r="AX49" s="272"/>
      <c r="AY49" s="277"/>
    </row>
    <row r="50" spans="2:51" x14ac:dyDescent="0.25">
      <c r="B50" s="271">
        <v>11</v>
      </c>
      <c r="C50" s="272" t="s">
        <v>0</v>
      </c>
      <c r="D50" s="273">
        <v>2.7</v>
      </c>
      <c r="E50" s="271"/>
      <c r="F50" s="273"/>
      <c r="G50" s="274"/>
      <c r="H50" s="274"/>
      <c r="I50" s="274"/>
      <c r="J50" s="275"/>
      <c r="K50" s="274"/>
      <c r="L50" s="274"/>
      <c r="M50" s="274"/>
      <c r="N50" s="271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4"/>
      <c r="Z50" s="271"/>
      <c r="AA50" s="273"/>
      <c r="AB50" s="273"/>
      <c r="AC50" s="273"/>
      <c r="AD50" s="273"/>
      <c r="AE50" s="274"/>
      <c r="AF50" s="271"/>
      <c r="AG50" s="273"/>
      <c r="AH50" s="273"/>
      <c r="AI50" s="273"/>
      <c r="AJ50" s="273"/>
      <c r="AK50" s="273"/>
      <c r="AL50" s="273"/>
      <c r="AM50" s="273"/>
      <c r="AN50" s="273"/>
      <c r="AO50" s="276"/>
      <c r="AP50" s="275"/>
      <c r="AQ50" s="276"/>
      <c r="AR50" s="275"/>
      <c r="AS50" s="274"/>
      <c r="AT50" s="274"/>
      <c r="AU50" s="274"/>
      <c r="AV50" s="274"/>
      <c r="AW50" s="272"/>
      <c r="AX50" s="272"/>
      <c r="AY50" s="277"/>
    </row>
    <row r="51" spans="2:51" x14ac:dyDescent="0.25">
      <c r="B51" s="271">
        <v>12</v>
      </c>
      <c r="C51" s="272" t="s">
        <v>9</v>
      </c>
      <c r="D51" s="273">
        <v>20.2</v>
      </c>
      <c r="E51" s="271"/>
      <c r="F51" s="273"/>
      <c r="G51" s="274"/>
      <c r="H51" s="274"/>
      <c r="I51" s="274"/>
      <c r="J51" s="275"/>
      <c r="K51" s="274"/>
      <c r="L51" s="274"/>
      <c r="M51" s="274"/>
      <c r="N51" s="271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4"/>
      <c r="Z51" s="271"/>
      <c r="AA51" s="273"/>
      <c r="AB51" s="273"/>
      <c r="AC51" s="273"/>
      <c r="AD51" s="273"/>
      <c r="AE51" s="274"/>
      <c r="AF51" s="271"/>
      <c r="AG51" s="273"/>
      <c r="AH51" s="273"/>
      <c r="AI51" s="273"/>
      <c r="AJ51" s="273"/>
      <c r="AK51" s="273"/>
      <c r="AL51" s="273"/>
      <c r="AM51" s="273"/>
      <c r="AN51" s="273"/>
      <c r="AO51" s="276"/>
      <c r="AP51" s="275"/>
      <c r="AQ51" s="276"/>
      <c r="AR51" s="275"/>
      <c r="AS51" s="274"/>
      <c r="AT51" s="274"/>
      <c r="AU51" s="274"/>
      <c r="AV51" s="274"/>
      <c r="AW51" s="272"/>
      <c r="AX51" s="272"/>
      <c r="AY51" s="277"/>
    </row>
    <row r="52" spans="2:51" x14ac:dyDescent="0.25">
      <c r="B52" s="271">
        <v>13</v>
      </c>
      <c r="C52" s="272" t="s">
        <v>10</v>
      </c>
      <c r="D52" s="273">
        <v>10.1</v>
      </c>
      <c r="E52" s="271"/>
      <c r="F52" s="273"/>
      <c r="G52" s="274"/>
      <c r="H52" s="274"/>
      <c r="I52" s="274"/>
      <c r="J52" s="275"/>
      <c r="K52" s="274"/>
      <c r="L52" s="274"/>
      <c r="M52" s="274">
        <v>1</v>
      </c>
      <c r="N52" s="271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4"/>
      <c r="Z52" s="271"/>
      <c r="AA52" s="273"/>
      <c r="AB52" s="273"/>
      <c r="AC52" s="273"/>
      <c r="AD52" s="273"/>
      <c r="AE52" s="274"/>
      <c r="AF52" s="271"/>
      <c r="AG52" s="273"/>
      <c r="AH52" s="273"/>
      <c r="AI52" s="273"/>
      <c r="AJ52" s="273"/>
      <c r="AK52" s="273"/>
      <c r="AL52" s="273"/>
      <c r="AM52" s="273"/>
      <c r="AN52" s="273"/>
      <c r="AO52" s="276"/>
      <c r="AP52" s="275"/>
      <c r="AQ52" s="276"/>
      <c r="AR52" s="275">
        <v>1</v>
      </c>
      <c r="AS52" s="274">
        <v>1</v>
      </c>
      <c r="AT52" s="274">
        <v>1</v>
      </c>
      <c r="AU52" s="274">
        <v>1</v>
      </c>
      <c r="AV52" s="274">
        <v>2</v>
      </c>
      <c r="AW52" s="273">
        <v>1</v>
      </c>
      <c r="AX52" s="273">
        <v>1</v>
      </c>
      <c r="AY52" s="276">
        <v>1</v>
      </c>
    </row>
    <row r="53" spans="2:51" x14ac:dyDescent="0.25">
      <c r="B53" s="271">
        <v>14</v>
      </c>
      <c r="C53" s="272" t="s">
        <v>11</v>
      </c>
      <c r="D53" s="273">
        <v>9.8000000000000007</v>
      </c>
      <c r="E53" s="271"/>
      <c r="F53" s="273"/>
      <c r="G53" s="274"/>
      <c r="H53" s="274">
        <v>1</v>
      </c>
      <c r="I53" s="274">
        <v>1</v>
      </c>
      <c r="J53" s="275"/>
      <c r="K53" s="274"/>
      <c r="L53" s="274"/>
      <c r="M53" s="274"/>
      <c r="N53" s="271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4"/>
      <c r="Z53" s="271"/>
      <c r="AA53" s="273"/>
      <c r="AB53" s="273"/>
      <c r="AC53" s="273"/>
      <c r="AD53" s="273"/>
      <c r="AE53" s="274"/>
      <c r="AF53" s="271"/>
      <c r="AG53" s="273"/>
      <c r="AH53" s="273"/>
      <c r="AI53" s="273"/>
      <c r="AJ53" s="273"/>
      <c r="AK53" s="273"/>
      <c r="AL53" s="273"/>
      <c r="AM53" s="273"/>
      <c r="AN53" s="273"/>
      <c r="AO53" s="276"/>
      <c r="AP53" s="275"/>
      <c r="AQ53" s="276"/>
      <c r="AR53" s="275"/>
      <c r="AS53" s="274"/>
      <c r="AT53" s="274"/>
      <c r="AU53" s="274"/>
      <c r="AV53" s="274"/>
      <c r="AW53" s="272"/>
      <c r="AX53" s="272"/>
      <c r="AY53" s="277"/>
    </row>
    <row r="54" spans="2:51" x14ac:dyDescent="0.25">
      <c r="B54" s="271">
        <v>15</v>
      </c>
      <c r="C54" s="272" t="s">
        <v>12</v>
      </c>
      <c r="D54" s="273">
        <v>56.7</v>
      </c>
      <c r="E54" s="271"/>
      <c r="F54" s="273"/>
      <c r="G54" s="274"/>
      <c r="H54" s="274"/>
      <c r="I54" s="274"/>
      <c r="J54" s="275">
        <v>1</v>
      </c>
      <c r="K54" s="274"/>
      <c r="L54" s="274"/>
      <c r="M54" s="274"/>
      <c r="N54" s="271">
        <v>1</v>
      </c>
      <c r="O54" s="273">
        <v>4</v>
      </c>
      <c r="P54" s="273">
        <v>1</v>
      </c>
      <c r="Q54" s="273"/>
      <c r="R54" s="273">
        <v>1</v>
      </c>
      <c r="S54" s="273">
        <v>4</v>
      </c>
      <c r="T54" s="273">
        <v>4</v>
      </c>
      <c r="U54" s="273">
        <v>2</v>
      </c>
      <c r="V54" s="273"/>
      <c r="W54" s="273">
        <v>16</v>
      </c>
      <c r="X54" s="273">
        <v>1</v>
      </c>
      <c r="Y54" s="274">
        <v>16</v>
      </c>
      <c r="Z54" s="271"/>
      <c r="AA54" s="273"/>
      <c r="AB54" s="273"/>
      <c r="AC54" s="273"/>
      <c r="AD54" s="273"/>
      <c r="AE54" s="274"/>
      <c r="AF54" s="271"/>
      <c r="AG54" s="273"/>
      <c r="AH54" s="273"/>
      <c r="AI54" s="273"/>
      <c r="AJ54" s="273"/>
      <c r="AK54" s="273"/>
      <c r="AL54" s="273"/>
      <c r="AM54" s="273"/>
      <c r="AN54" s="273"/>
      <c r="AO54" s="276"/>
      <c r="AP54" s="275"/>
      <c r="AQ54" s="276"/>
      <c r="AR54" s="275"/>
      <c r="AS54" s="274"/>
      <c r="AT54" s="274"/>
      <c r="AU54" s="274">
        <v>1</v>
      </c>
      <c r="AV54" s="274"/>
      <c r="AW54" s="272"/>
      <c r="AX54" s="272"/>
      <c r="AY54" s="277"/>
    </row>
    <row r="55" spans="2:51" x14ac:dyDescent="0.25">
      <c r="B55" s="271">
        <v>16</v>
      </c>
      <c r="C55" s="272" t="s">
        <v>13</v>
      </c>
      <c r="D55" s="273">
        <v>16.7</v>
      </c>
      <c r="E55" s="271"/>
      <c r="F55" s="273"/>
      <c r="G55" s="274"/>
      <c r="H55" s="274"/>
      <c r="I55" s="274"/>
      <c r="J55" s="275"/>
      <c r="K55" s="274"/>
      <c r="L55" s="274"/>
      <c r="M55" s="274"/>
      <c r="N55" s="271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4"/>
      <c r="Z55" s="271">
        <v>4</v>
      </c>
      <c r="AA55" s="273">
        <v>1</v>
      </c>
      <c r="AB55" s="273"/>
      <c r="AC55" s="273"/>
      <c r="AD55" s="273">
        <v>1</v>
      </c>
      <c r="AE55" s="274">
        <v>1</v>
      </c>
      <c r="AF55" s="271"/>
      <c r="AG55" s="273"/>
      <c r="AH55" s="273"/>
      <c r="AI55" s="273"/>
      <c r="AJ55" s="273"/>
      <c r="AK55" s="273"/>
      <c r="AL55" s="273"/>
      <c r="AM55" s="273"/>
      <c r="AN55" s="273"/>
      <c r="AO55" s="276"/>
      <c r="AP55" s="275"/>
      <c r="AQ55" s="276"/>
      <c r="AR55" s="275"/>
      <c r="AS55" s="274"/>
      <c r="AT55" s="274"/>
      <c r="AU55" s="274"/>
      <c r="AV55" s="274"/>
      <c r="AW55" s="272"/>
      <c r="AX55" s="272"/>
      <c r="AY55" s="277"/>
    </row>
    <row r="56" spans="2:51" x14ac:dyDescent="0.25">
      <c r="B56" s="271">
        <v>17</v>
      </c>
      <c r="C56" s="272" t="s">
        <v>13</v>
      </c>
      <c r="D56" s="273">
        <v>19.100000000000001</v>
      </c>
      <c r="E56" s="271"/>
      <c r="F56" s="273"/>
      <c r="G56" s="274"/>
      <c r="H56" s="274"/>
      <c r="I56" s="274"/>
      <c r="J56" s="275"/>
      <c r="K56" s="274"/>
      <c r="L56" s="274"/>
      <c r="M56" s="274"/>
      <c r="N56" s="271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4"/>
      <c r="Z56" s="271">
        <v>4</v>
      </c>
      <c r="AA56" s="273"/>
      <c r="AB56" s="273">
        <v>1</v>
      </c>
      <c r="AC56" s="273"/>
      <c r="AD56" s="273">
        <v>1</v>
      </c>
      <c r="AE56" s="274">
        <v>1</v>
      </c>
      <c r="AF56" s="271"/>
      <c r="AG56" s="273"/>
      <c r="AH56" s="273"/>
      <c r="AI56" s="273"/>
      <c r="AJ56" s="273"/>
      <c r="AK56" s="273"/>
      <c r="AL56" s="273"/>
      <c r="AM56" s="273"/>
      <c r="AN56" s="273"/>
      <c r="AO56" s="276"/>
      <c r="AP56" s="275"/>
      <c r="AQ56" s="276"/>
      <c r="AR56" s="275"/>
      <c r="AS56" s="274"/>
      <c r="AT56" s="274"/>
      <c r="AU56" s="274"/>
      <c r="AV56" s="274"/>
      <c r="AW56" s="272"/>
      <c r="AX56" s="272"/>
      <c r="AY56" s="277"/>
    </row>
    <row r="57" spans="2:51" x14ac:dyDescent="0.25">
      <c r="B57" s="271">
        <v>18</v>
      </c>
      <c r="C57" s="272" t="s">
        <v>12</v>
      </c>
      <c r="D57" s="273">
        <v>47.2</v>
      </c>
      <c r="E57" s="271"/>
      <c r="F57" s="273"/>
      <c r="G57" s="274"/>
      <c r="H57" s="274"/>
      <c r="I57" s="274"/>
      <c r="J57" s="275"/>
      <c r="K57" s="274">
        <v>1</v>
      </c>
      <c r="L57" s="274"/>
      <c r="M57" s="274"/>
      <c r="N57" s="271">
        <v>1</v>
      </c>
      <c r="O57" s="273">
        <v>4</v>
      </c>
      <c r="P57" s="273">
        <v>1</v>
      </c>
      <c r="Q57" s="273"/>
      <c r="R57" s="273">
        <v>1</v>
      </c>
      <c r="S57" s="273">
        <v>4</v>
      </c>
      <c r="T57" s="273">
        <v>4</v>
      </c>
      <c r="U57" s="273">
        <v>2</v>
      </c>
      <c r="V57" s="273"/>
      <c r="W57" s="273">
        <v>16</v>
      </c>
      <c r="X57" s="273">
        <v>1</v>
      </c>
      <c r="Y57" s="274">
        <v>16</v>
      </c>
      <c r="Z57" s="271"/>
      <c r="AA57" s="273"/>
      <c r="AB57" s="273"/>
      <c r="AC57" s="273"/>
      <c r="AD57" s="273"/>
      <c r="AE57" s="274"/>
      <c r="AF57" s="271"/>
      <c r="AG57" s="273"/>
      <c r="AH57" s="273"/>
      <c r="AI57" s="273"/>
      <c r="AJ57" s="273"/>
      <c r="AK57" s="273"/>
      <c r="AL57" s="273"/>
      <c r="AM57" s="273"/>
      <c r="AN57" s="273"/>
      <c r="AO57" s="276"/>
      <c r="AP57" s="275"/>
      <c r="AQ57" s="276"/>
      <c r="AR57" s="275"/>
      <c r="AS57" s="274"/>
      <c r="AT57" s="274"/>
      <c r="AU57" s="274">
        <v>1</v>
      </c>
      <c r="AV57" s="274"/>
      <c r="AW57" s="272"/>
      <c r="AX57" s="272"/>
      <c r="AY57" s="277"/>
    </row>
    <row r="58" spans="2:51" x14ac:dyDescent="0.25">
      <c r="B58" s="271">
        <v>19</v>
      </c>
      <c r="C58" s="272" t="s">
        <v>11</v>
      </c>
      <c r="D58" s="273">
        <v>12.9</v>
      </c>
      <c r="E58" s="271">
        <v>1</v>
      </c>
      <c r="F58" s="273">
        <v>1</v>
      </c>
      <c r="G58" s="274"/>
      <c r="H58" s="274"/>
      <c r="I58" s="274">
        <v>1</v>
      </c>
      <c r="J58" s="275"/>
      <c r="K58" s="274"/>
      <c r="L58" s="274"/>
      <c r="M58" s="274"/>
      <c r="N58" s="271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4"/>
      <c r="Z58" s="271"/>
      <c r="AA58" s="273"/>
      <c r="AB58" s="273"/>
      <c r="AC58" s="273"/>
      <c r="AD58" s="273"/>
      <c r="AE58" s="274"/>
      <c r="AF58" s="271"/>
      <c r="AG58" s="273"/>
      <c r="AH58" s="273"/>
      <c r="AI58" s="273"/>
      <c r="AJ58" s="273"/>
      <c r="AK58" s="273"/>
      <c r="AL58" s="273"/>
      <c r="AM58" s="273"/>
      <c r="AN58" s="273"/>
      <c r="AO58" s="276"/>
      <c r="AP58" s="275"/>
      <c r="AQ58" s="276"/>
      <c r="AR58" s="275"/>
      <c r="AS58" s="274"/>
      <c r="AT58" s="274"/>
      <c r="AU58" s="274"/>
      <c r="AV58" s="274"/>
      <c r="AW58" s="272"/>
      <c r="AX58" s="272"/>
      <c r="AY58" s="277"/>
    </row>
    <row r="59" spans="2:51" x14ac:dyDescent="0.25">
      <c r="B59" s="271">
        <v>20</v>
      </c>
      <c r="C59" s="272" t="s">
        <v>13</v>
      </c>
      <c r="D59" s="273">
        <v>18.899999999999999</v>
      </c>
      <c r="E59" s="271"/>
      <c r="F59" s="273"/>
      <c r="G59" s="274"/>
      <c r="H59" s="274"/>
      <c r="I59" s="274"/>
      <c r="J59" s="275"/>
      <c r="K59" s="274"/>
      <c r="L59" s="274"/>
      <c r="M59" s="274"/>
      <c r="N59" s="271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274"/>
      <c r="Z59" s="271">
        <v>4</v>
      </c>
      <c r="AA59" s="273"/>
      <c r="AB59" s="273"/>
      <c r="AC59" s="273">
        <v>1</v>
      </c>
      <c r="AD59" s="273">
        <v>1</v>
      </c>
      <c r="AE59" s="274"/>
      <c r="AF59" s="271"/>
      <c r="AG59" s="273"/>
      <c r="AH59" s="273"/>
      <c r="AI59" s="273"/>
      <c r="AJ59" s="273"/>
      <c r="AK59" s="273"/>
      <c r="AL59" s="273"/>
      <c r="AM59" s="273"/>
      <c r="AN59" s="273"/>
      <c r="AO59" s="276"/>
      <c r="AP59" s="275"/>
      <c r="AQ59" s="276"/>
      <c r="AR59" s="275"/>
      <c r="AS59" s="274"/>
      <c r="AT59" s="274"/>
      <c r="AU59" s="274"/>
      <c r="AV59" s="274"/>
      <c r="AW59" s="272"/>
      <c r="AX59" s="272"/>
      <c r="AY59" s="277"/>
    </row>
    <row r="60" spans="2:51" x14ac:dyDescent="0.25">
      <c r="B60" s="271">
        <v>21</v>
      </c>
      <c r="C60" s="272" t="s">
        <v>12</v>
      </c>
      <c r="D60" s="273">
        <v>53.6</v>
      </c>
      <c r="E60" s="271"/>
      <c r="F60" s="273"/>
      <c r="G60" s="274"/>
      <c r="H60" s="274"/>
      <c r="I60" s="274"/>
      <c r="J60" s="275"/>
      <c r="K60" s="274"/>
      <c r="L60" s="274">
        <v>1</v>
      </c>
      <c r="M60" s="274"/>
      <c r="N60" s="271">
        <v>1</v>
      </c>
      <c r="O60" s="273">
        <v>4</v>
      </c>
      <c r="P60" s="273">
        <v>1</v>
      </c>
      <c r="Q60" s="273"/>
      <c r="R60" s="273">
        <v>1</v>
      </c>
      <c r="S60" s="273">
        <v>4</v>
      </c>
      <c r="T60" s="273">
        <v>4</v>
      </c>
      <c r="U60" s="273">
        <v>2</v>
      </c>
      <c r="V60" s="273"/>
      <c r="W60" s="273">
        <v>16</v>
      </c>
      <c r="X60" s="273">
        <v>1</v>
      </c>
      <c r="Y60" s="274">
        <v>16</v>
      </c>
      <c r="Z60" s="271"/>
      <c r="AA60" s="273"/>
      <c r="AB60" s="273"/>
      <c r="AC60" s="273"/>
      <c r="AD60" s="273"/>
      <c r="AE60" s="274"/>
      <c r="AF60" s="271"/>
      <c r="AG60" s="273"/>
      <c r="AH60" s="273"/>
      <c r="AI60" s="273"/>
      <c r="AJ60" s="273"/>
      <c r="AK60" s="273"/>
      <c r="AL60" s="273"/>
      <c r="AM60" s="273"/>
      <c r="AN60" s="273"/>
      <c r="AO60" s="276"/>
      <c r="AP60" s="275"/>
      <c r="AQ60" s="276"/>
      <c r="AR60" s="275"/>
      <c r="AS60" s="274"/>
      <c r="AT60" s="274"/>
      <c r="AU60" s="274">
        <v>1</v>
      </c>
      <c r="AV60" s="274"/>
      <c r="AW60" s="272"/>
      <c r="AX60" s="272"/>
      <c r="AY60" s="277"/>
    </row>
    <row r="61" spans="2:51" x14ac:dyDescent="0.25">
      <c r="B61" s="271">
        <v>22</v>
      </c>
      <c r="C61" s="272" t="s">
        <v>11</v>
      </c>
      <c r="D61" s="273">
        <v>12.4</v>
      </c>
      <c r="E61" s="271">
        <v>1</v>
      </c>
      <c r="F61" s="273"/>
      <c r="G61" s="274">
        <v>1</v>
      </c>
      <c r="H61" s="274"/>
      <c r="I61" s="274">
        <v>1</v>
      </c>
      <c r="J61" s="275"/>
      <c r="K61" s="274"/>
      <c r="L61" s="274"/>
      <c r="M61" s="274"/>
      <c r="N61" s="271"/>
      <c r="O61" s="273"/>
      <c r="P61" s="273"/>
      <c r="Q61" s="273"/>
      <c r="R61" s="273"/>
      <c r="S61" s="273"/>
      <c r="T61" s="273"/>
      <c r="U61" s="273"/>
      <c r="V61" s="273"/>
      <c r="W61" s="273"/>
      <c r="X61" s="273"/>
      <c r="Y61" s="274"/>
      <c r="Z61" s="271"/>
      <c r="AA61" s="273"/>
      <c r="AB61" s="273"/>
      <c r="AC61" s="273"/>
      <c r="AD61" s="273"/>
      <c r="AE61" s="274"/>
      <c r="AF61" s="271"/>
      <c r="AG61" s="273"/>
      <c r="AH61" s="273"/>
      <c r="AI61" s="273"/>
      <c r="AJ61" s="273"/>
      <c r="AK61" s="273"/>
      <c r="AL61" s="273"/>
      <c r="AM61" s="273"/>
      <c r="AN61" s="273"/>
      <c r="AO61" s="276"/>
      <c r="AP61" s="275"/>
      <c r="AQ61" s="276"/>
      <c r="AR61" s="275"/>
      <c r="AS61" s="274"/>
      <c r="AT61" s="274"/>
      <c r="AU61" s="274"/>
      <c r="AV61" s="274"/>
      <c r="AW61" s="272"/>
      <c r="AX61" s="272"/>
      <c r="AY61" s="277"/>
    </row>
    <row r="62" spans="2:51" x14ac:dyDescent="0.25">
      <c r="B62" s="271">
        <v>23</v>
      </c>
      <c r="C62" s="272" t="s">
        <v>14</v>
      </c>
      <c r="D62" s="273">
        <v>22.3</v>
      </c>
      <c r="E62" s="271"/>
      <c r="F62" s="273"/>
      <c r="G62" s="274"/>
      <c r="H62" s="274"/>
      <c r="I62" s="274"/>
      <c r="J62" s="275"/>
      <c r="K62" s="274"/>
      <c r="L62" s="274"/>
      <c r="M62" s="274"/>
      <c r="N62" s="271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4"/>
      <c r="Z62" s="271"/>
      <c r="AA62" s="273"/>
      <c r="AB62" s="273"/>
      <c r="AC62" s="273"/>
      <c r="AD62" s="273"/>
      <c r="AE62" s="274"/>
      <c r="AF62" s="271"/>
      <c r="AG62" s="273"/>
      <c r="AH62" s="273"/>
      <c r="AI62" s="273"/>
      <c r="AJ62" s="273"/>
      <c r="AK62" s="273"/>
      <c r="AL62" s="273"/>
      <c r="AM62" s="273"/>
      <c r="AN62" s="273"/>
      <c r="AO62" s="276"/>
      <c r="AP62" s="275"/>
      <c r="AQ62" s="276"/>
      <c r="AR62" s="275"/>
      <c r="AS62" s="274"/>
      <c r="AT62" s="274"/>
      <c r="AU62" s="274"/>
      <c r="AV62" s="274"/>
      <c r="AW62" s="272"/>
      <c r="AX62" s="272"/>
      <c r="AY62" s="277"/>
    </row>
    <row r="63" spans="2:51" x14ac:dyDescent="0.25">
      <c r="B63" s="79"/>
      <c r="C63" s="186"/>
      <c r="E63" s="79"/>
      <c r="F63" s="74"/>
      <c r="G63" s="102"/>
      <c r="H63" s="102"/>
      <c r="I63" s="102"/>
      <c r="J63" s="227"/>
      <c r="K63" s="102"/>
      <c r="L63" s="102"/>
      <c r="M63" s="102"/>
      <c r="N63" s="79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102"/>
      <c r="Z63" s="79"/>
      <c r="AA63" s="74"/>
      <c r="AB63" s="74"/>
      <c r="AC63" s="74"/>
      <c r="AD63" s="74"/>
      <c r="AE63" s="102"/>
      <c r="AF63" s="79"/>
      <c r="AG63" s="74"/>
      <c r="AH63" s="74"/>
      <c r="AI63" s="74"/>
      <c r="AJ63" s="74"/>
      <c r="AK63" s="74"/>
      <c r="AL63" s="74"/>
      <c r="AM63" s="74"/>
      <c r="AN63" s="74"/>
      <c r="AO63" s="187"/>
      <c r="AP63" s="227"/>
      <c r="AQ63" s="187"/>
      <c r="AR63" s="227"/>
      <c r="AS63" s="102"/>
      <c r="AT63" s="102"/>
      <c r="AU63" s="102"/>
      <c r="AV63" s="102"/>
      <c r="AW63" s="186"/>
      <c r="AX63" s="186"/>
      <c r="AY63" s="228"/>
    </row>
    <row r="64" spans="2:51" ht="16.5" thickBot="1" x14ac:dyDescent="0.3">
      <c r="B64" s="190" t="s">
        <v>15</v>
      </c>
      <c r="C64" s="191" t="s">
        <v>16</v>
      </c>
      <c r="D64" s="192">
        <v>9.6</v>
      </c>
      <c r="E64" s="229"/>
      <c r="F64" s="230"/>
      <c r="G64" s="231"/>
      <c r="H64" s="231"/>
      <c r="I64" s="231"/>
      <c r="J64" s="232"/>
      <c r="K64" s="231"/>
      <c r="L64" s="231"/>
      <c r="M64" s="231"/>
      <c r="N64" s="190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4"/>
      <c r="Z64" s="190"/>
      <c r="AA64" s="192"/>
      <c r="AB64" s="192"/>
      <c r="AC64" s="192"/>
      <c r="AD64" s="192"/>
      <c r="AE64" s="194"/>
      <c r="AF64" s="190"/>
      <c r="AG64" s="192"/>
      <c r="AH64" s="192"/>
      <c r="AI64" s="192"/>
      <c r="AJ64" s="192"/>
      <c r="AK64" s="192"/>
      <c r="AL64" s="192"/>
      <c r="AM64" s="192"/>
      <c r="AN64" s="192"/>
      <c r="AO64" s="193"/>
      <c r="AP64" s="232"/>
      <c r="AQ64" s="233"/>
      <c r="AR64" s="232"/>
      <c r="AS64" s="231"/>
      <c r="AT64" s="231"/>
      <c r="AU64" s="231"/>
      <c r="AV64" s="231"/>
      <c r="AW64" s="191"/>
      <c r="AX64" s="191"/>
      <c r="AY64" s="234"/>
    </row>
    <row r="65" spans="2:51" x14ac:dyDescent="0.25">
      <c r="B65" s="235"/>
      <c r="C65" s="236" t="s">
        <v>21</v>
      </c>
      <c r="D65" s="237">
        <f>SUM(D40:D62)</f>
        <v>470.19999999999993</v>
      </c>
      <c r="E65" s="238">
        <f>SUM(E53:E64)</f>
        <v>2</v>
      </c>
      <c r="F65" s="239">
        <f>SUM(F53:F64)</f>
        <v>1</v>
      </c>
      <c r="G65" s="239">
        <f>SUM(G53:G64)</f>
        <v>1</v>
      </c>
      <c r="H65" s="239">
        <f>SUM(H53:H64)</f>
        <v>1</v>
      </c>
      <c r="I65" s="240">
        <f t="shared" ref="I65:L65" si="6">SUM(I53:I64)</f>
        <v>3</v>
      </c>
      <c r="J65" s="238">
        <f t="shared" si="6"/>
        <v>1</v>
      </c>
      <c r="K65" s="239">
        <f t="shared" si="6"/>
        <v>1</v>
      </c>
      <c r="L65" s="239">
        <f t="shared" si="6"/>
        <v>1</v>
      </c>
      <c r="M65" s="240">
        <f>SUM(M40:M64)</f>
        <v>1</v>
      </c>
      <c r="N65" s="195">
        <f t="shared" ref="N65:Y65" si="7">SUM(N45:N64)</f>
        <v>3</v>
      </c>
      <c r="O65" s="241">
        <f t="shared" si="7"/>
        <v>12</v>
      </c>
      <c r="P65" s="241">
        <f t="shared" si="7"/>
        <v>3</v>
      </c>
      <c r="Q65" s="241">
        <f t="shared" si="7"/>
        <v>1</v>
      </c>
      <c r="R65" s="241">
        <f t="shared" si="7"/>
        <v>5</v>
      </c>
      <c r="S65" s="241">
        <f t="shared" si="7"/>
        <v>12</v>
      </c>
      <c r="T65" s="241">
        <f t="shared" si="7"/>
        <v>12</v>
      </c>
      <c r="U65" s="241">
        <f t="shared" si="7"/>
        <v>6</v>
      </c>
      <c r="V65" s="241">
        <f t="shared" si="7"/>
        <v>3</v>
      </c>
      <c r="W65" s="241">
        <f t="shared" si="7"/>
        <v>48</v>
      </c>
      <c r="X65" s="241">
        <f t="shared" si="7"/>
        <v>6</v>
      </c>
      <c r="Y65" s="242">
        <f t="shared" si="7"/>
        <v>69</v>
      </c>
      <c r="Z65" s="195">
        <f>SUM(Z40:Z64)</f>
        <v>12</v>
      </c>
      <c r="AA65" s="241">
        <f>SUM(AA40:AA64)</f>
        <v>1</v>
      </c>
      <c r="AB65" s="241">
        <f t="shared" ref="AB65:AC65" si="8">SUM(AB40:AB64)</f>
        <v>1</v>
      </c>
      <c r="AC65" s="241">
        <f t="shared" si="8"/>
        <v>1</v>
      </c>
      <c r="AD65" s="241">
        <f>SUM(AD40:AD64)</f>
        <v>3</v>
      </c>
      <c r="AE65" s="242">
        <f>SUM(AE40:AE64)</f>
        <v>2</v>
      </c>
      <c r="AF65" s="195">
        <f>SUM(AF44:AF64)</f>
        <v>31</v>
      </c>
      <c r="AG65" s="241">
        <f>SUM(AG44:AG64)</f>
        <v>1</v>
      </c>
      <c r="AH65" s="241">
        <f t="shared" ref="AH65:AN65" si="9">SUM(AH44:AH64)</f>
        <v>1</v>
      </c>
      <c r="AI65" s="241">
        <f t="shared" si="9"/>
        <v>1</v>
      </c>
      <c r="AJ65" s="241">
        <f t="shared" si="9"/>
        <v>1</v>
      </c>
      <c r="AK65" s="241">
        <f t="shared" si="9"/>
        <v>1</v>
      </c>
      <c r="AL65" s="241">
        <f t="shared" si="9"/>
        <v>1</v>
      </c>
      <c r="AM65" s="241">
        <f t="shared" si="9"/>
        <v>1</v>
      </c>
      <c r="AN65" s="241">
        <f t="shared" si="9"/>
        <v>1</v>
      </c>
      <c r="AO65" s="197">
        <f>SUM(AO40:AO64)</f>
        <v>1</v>
      </c>
      <c r="AP65" s="243">
        <f>SUM(AP43:AP64)</f>
        <v>5</v>
      </c>
      <c r="AQ65" s="244">
        <f>SUM(AQ43:AQ64)</f>
        <v>1</v>
      </c>
      <c r="AR65" s="195">
        <f>SUM(AR52:AR64)</f>
        <v>1</v>
      </c>
      <c r="AS65" s="241">
        <f>SUM(AS52:AS64)</f>
        <v>1</v>
      </c>
      <c r="AT65" s="242">
        <f>SUM(AT52:AT64)</f>
        <v>1</v>
      </c>
      <c r="AU65" s="242">
        <f>SUM(AU40:AU64)</f>
        <v>4</v>
      </c>
      <c r="AV65" s="242">
        <f>SUM(AV40:AV64)</f>
        <v>2</v>
      </c>
      <c r="AW65" s="241">
        <f>SUM(AW52:AW64)</f>
        <v>1</v>
      </c>
      <c r="AX65" s="241">
        <f>SUM(AX52:AX64)</f>
        <v>1</v>
      </c>
      <c r="AY65" s="197">
        <f>SUM(AY52:AY64)</f>
        <v>1</v>
      </c>
    </row>
    <row r="66" spans="2:51" ht="16.5" thickBot="1" x14ac:dyDescent="0.3">
      <c r="B66" s="245"/>
      <c r="C66" s="246" t="s">
        <v>20</v>
      </c>
      <c r="D66" s="247">
        <f>D65+gridas_2st!D50</f>
        <v>470.19999999999993</v>
      </c>
      <c r="E66" s="203">
        <f>E65+mebeles_2st!F50</f>
        <v>2</v>
      </c>
      <c r="F66" s="206">
        <f>F65+mebeles_2st!H50</f>
        <v>1</v>
      </c>
      <c r="G66" s="206">
        <f>G65+mebeles_2st!I50</f>
        <v>1</v>
      </c>
      <c r="H66" s="206">
        <f>H65+mebeles_2st!J50</f>
        <v>1</v>
      </c>
      <c r="I66" s="207">
        <f>I65+mebeles_2st!K50</f>
        <v>3</v>
      </c>
      <c r="J66" s="203">
        <f>J65</f>
        <v>1</v>
      </c>
      <c r="K66" s="206">
        <f>K65</f>
        <v>1</v>
      </c>
      <c r="L66" s="206">
        <f>L65+mebeles_2st!M50</f>
        <v>1</v>
      </c>
      <c r="M66" s="207">
        <f>M65</f>
        <v>1</v>
      </c>
      <c r="N66" s="203">
        <f>N65+mebeles_2st!P50</f>
        <v>3</v>
      </c>
      <c r="O66" s="206">
        <f>O65+mebeles_2st!Q50</f>
        <v>12</v>
      </c>
      <c r="P66" s="206">
        <f>P65+mebeles_2st!R50</f>
        <v>3</v>
      </c>
      <c r="Q66" s="206">
        <f>Q65</f>
        <v>1</v>
      </c>
      <c r="R66" s="206">
        <f>R65+mebeles_2st!S50</f>
        <v>5</v>
      </c>
      <c r="S66" s="206">
        <f>S65+mebeles_2st!T50</f>
        <v>12</v>
      </c>
      <c r="T66" s="206">
        <f>T65+mebeles_2st!U50</f>
        <v>12</v>
      </c>
      <c r="U66" s="206">
        <f>U65+mebeles_2st!V50</f>
        <v>6</v>
      </c>
      <c r="V66" s="206">
        <f>V65</f>
        <v>3</v>
      </c>
      <c r="W66" s="206">
        <f>W65+mebeles_2st!W50</f>
        <v>48</v>
      </c>
      <c r="X66" s="206">
        <f>X65+mebeles_2st!X50</f>
        <v>6</v>
      </c>
      <c r="Y66" s="207">
        <f>Y65+mebeles_2st!Y50</f>
        <v>69</v>
      </c>
      <c r="Z66" s="203">
        <f>Z65+mebeles_2st!Z50</f>
        <v>12</v>
      </c>
      <c r="AA66" s="206">
        <f>AA65</f>
        <v>1</v>
      </c>
      <c r="AB66" s="206">
        <f>AB65</f>
        <v>1</v>
      </c>
      <c r="AC66" s="206">
        <f>AC65</f>
        <v>1</v>
      </c>
      <c r="AD66" s="206">
        <f>AD65+mebeles_2st!AB50</f>
        <v>3</v>
      </c>
      <c r="AE66" s="207">
        <f>AE65+mebeles_2st!AC50</f>
        <v>2</v>
      </c>
      <c r="AF66" s="203">
        <f t="shared" ref="AF66:AY66" si="10">AF65</f>
        <v>31</v>
      </c>
      <c r="AG66" s="206">
        <f t="shared" si="10"/>
        <v>1</v>
      </c>
      <c r="AH66" s="206">
        <f t="shared" si="10"/>
        <v>1</v>
      </c>
      <c r="AI66" s="206">
        <f t="shared" si="10"/>
        <v>1</v>
      </c>
      <c r="AJ66" s="206">
        <f t="shared" si="10"/>
        <v>1</v>
      </c>
      <c r="AK66" s="206">
        <f t="shared" si="10"/>
        <v>1</v>
      </c>
      <c r="AL66" s="206">
        <f t="shared" si="10"/>
        <v>1</v>
      </c>
      <c r="AM66" s="206">
        <f t="shared" si="10"/>
        <v>1</v>
      </c>
      <c r="AN66" s="206">
        <f t="shared" si="10"/>
        <v>1</v>
      </c>
      <c r="AO66" s="205">
        <f t="shared" si="10"/>
        <v>1</v>
      </c>
      <c r="AP66" s="245">
        <f t="shared" si="10"/>
        <v>5</v>
      </c>
      <c r="AQ66" s="205">
        <f t="shared" si="10"/>
        <v>1</v>
      </c>
      <c r="AR66" s="203">
        <f t="shared" si="10"/>
        <v>1</v>
      </c>
      <c r="AS66" s="206">
        <f t="shared" si="10"/>
        <v>1</v>
      </c>
      <c r="AT66" s="206">
        <f t="shared" si="10"/>
        <v>1</v>
      </c>
      <c r="AU66" s="206">
        <f t="shared" si="10"/>
        <v>4</v>
      </c>
      <c r="AV66" s="206">
        <f t="shared" si="10"/>
        <v>2</v>
      </c>
      <c r="AW66" s="206">
        <f t="shared" si="10"/>
        <v>1</v>
      </c>
      <c r="AX66" s="206">
        <f t="shared" si="10"/>
        <v>1</v>
      </c>
      <c r="AY66" s="205">
        <f t="shared" si="10"/>
        <v>1</v>
      </c>
    </row>
    <row r="67" spans="2:51" x14ac:dyDescent="0.25">
      <c r="B67" s="248"/>
      <c r="C67" s="249"/>
      <c r="D67" s="202"/>
      <c r="E67" s="202"/>
      <c r="F67" s="202"/>
      <c r="G67" s="202"/>
      <c r="H67" s="202"/>
      <c r="I67" s="202"/>
      <c r="J67" s="202"/>
      <c r="K67" s="202"/>
      <c r="L67" s="202"/>
      <c r="M67" s="202"/>
      <c r="N67" s="202"/>
      <c r="O67" s="202"/>
      <c r="P67" s="202"/>
      <c r="Q67" s="202"/>
      <c r="R67" s="202"/>
      <c r="S67" s="202"/>
      <c r="T67" s="202"/>
      <c r="U67" s="202"/>
      <c r="V67" s="202"/>
      <c r="W67" s="202"/>
      <c r="X67" s="202"/>
      <c r="Y67" s="202"/>
      <c r="Z67" s="202"/>
      <c r="AA67" s="202"/>
      <c r="AB67" s="202"/>
      <c r="AC67" s="202"/>
      <c r="AD67" s="202"/>
      <c r="AE67" s="202"/>
      <c r="AF67" s="202"/>
      <c r="AG67" s="202"/>
      <c r="AH67" s="202"/>
      <c r="AI67" s="202"/>
      <c r="AJ67" s="202"/>
      <c r="AK67" s="202"/>
      <c r="AL67" s="202"/>
      <c r="AM67" s="202"/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</row>
    <row r="68" spans="2:51" x14ac:dyDescent="0.25">
      <c r="B68" s="208" t="s">
        <v>121</v>
      </c>
      <c r="E68" s="170"/>
      <c r="F68" s="170"/>
      <c r="G68" s="170"/>
      <c r="H68" s="170"/>
      <c r="O68" s="171" t="s">
        <v>122</v>
      </c>
      <c r="Q68" s="170"/>
    </row>
    <row r="69" spans="2:51" x14ac:dyDescent="0.25">
      <c r="B69" s="208" t="s">
        <v>81</v>
      </c>
      <c r="E69" s="170"/>
      <c r="F69" s="170"/>
      <c r="G69" s="170"/>
      <c r="H69" s="170"/>
      <c r="O69" s="170"/>
      <c r="P69" s="208" t="s">
        <v>88</v>
      </c>
      <c r="Q69" s="170"/>
    </row>
    <row r="70" spans="2:51" x14ac:dyDescent="0.25">
      <c r="C70" s="208" t="s">
        <v>82</v>
      </c>
      <c r="O70" s="170"/>
      <c r="P70" s="208" t="s">
        <v>89</v>
      </c>
      <c r="Q70" s="170"/>
    </row>
    <row r="71" spans="2:51" x14ac:dyDescent="0.25">
      <c r="B71" s="171"/>
      <c r="D71" s="171"/>
      <c r="O71" s="170"/>
      <c r="P71" s="208" t="s">
        <v>90</v>
      </c>
      <c r="Q71" s="170"/>
    </row>
  </sheetData>
  <mergeCells count="14">
    <mergeCell ref="AP38:AQ38"/>
    <mergeCell ref="AR38:AY38"/>
    <mergeCell ref="E38:I38"/>
    <mergeCell ref="J38:M38"/>
    <mergeCell ref="N38:Y38"/>
    <mergeCell ref="Z38:AE38"/>
    <mergeCell ref="AF38:AO38"/>
    <mergeCell ref="AP2:AQ2"/>
    <mergeCell ref="AR2:AY2"/>
    <mergeCell ref="J2:M2"/>
    <mergeCell ref="E2:I2"/>
    <mergeCell ref="N2:Y2"/>
    <mergeCell ref="Z2:AE2"/>
    <mergeCell ref="AF2:AO2"/>
  </mergeCells>
  <pageMargins left="0.7" right="0.7" top="0.75" bottom="0.75" header="0.3" footer="0.3"/>
  <pageSetup paperSize="257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zoomScaleNormal="100" workbookViewId="0">
      <selection activeCell="AJ9" sqref="AJ9"/>
    </sheetView>
  </sheetViews>
  <sheetFormatPr defaultRowHeight="15.75" x14ac:dyDescent="0.25"/>
  <cols>
    <col min="1" max="1" width="3.85546875" style="171" customWidth="1"/>
    <col min="2" max="2" width="5.7109375" style="170" customWidth="1"/>
    <col min="3" max="3" width="19.5703125" style="171" customWidth="1"/>
    <col min="4" max="4" width="11.85546875" style="170" customWidth="1"/>
    <col min="5" max="5" width="3.85546875" style="170" bestFit="1" customWidth="1"/>
    <col min="6" max="7" width="3.85546875" style="171" bestFit="1" customWidth="1"/>
    <col min="8" max="8" width="3.85546875" style="171" customWidth="1"/>
    <col min="9" max="9" width="3.7109375" style="171" customWidth="1"/>
    <col min="10" max="10" width="4" style="171" customWidth="1"/>
    <col min="11" max="11" width="4.140625" style="171" customWidth="1"/>
    <col min="12" max="12" width="6.85546875" style="171" bestFit="1" customWidth="1"/>
    <col min="13" max="13" width="4" style="171" bestFit="1" customWidth="1"/>
    <col min="14" max="14" width="4.140625" style="171" customWidth="1"/>
    <col min="15" max="15" width="4.42578125" style="171" customWidth="1"/>
    <col min="16" max="17" width="3.85546875" style="171" bestFit="1" customWidth="1"/>
    <col min="18" max="18" width="4.5703125" style="171" customWidth="1"/>
    <col min="19" max="20" width="3.85546875" style="171" bestFit="1" customWidth="1"/>
    <col min="21" max="21" width="4.140625" style="171" customWidth="1"/>
    <col min="22" max="22" width="3.85546875" style="171" bestFit="1" customWidth="1"/>
    <col min="23" max="23" width="4.42578125" style="171" bestFit="1" customWidth="1"/>
    <col min="24" max="24" width="6.85546875" style="171" customWidth="1"/>
    <col min="25" max="25" width="6.7109375" style="171" customWidth="1"/>
    <col min="26" max="27" width="5.7109375" style="171" customWidth="1"/>
    <col min="28" max="28" width="5.42578125" style="171" customWidth="1"/>
    <col min="29" max="29" width="6.140625" style="171" customWidth="1"/>
    <col min="30" max="16384" width="9.140625" style="171"/>
  </cols>
  <sheetData>
    <row r="1" spans="2:29" ht="16.5" thickBot="1" x14ac:dyDescent="0.3"/>
    <row r="2" spans="2:29" ht="16.5" thickBot="1" x14ac:dyDescent="0.3">
      <c r="E2" s="428" t="s">
        <v>87</v>
      </c>
      <c r="F2" s="430"/>
      <c r="G2" s="430"/>
      <c r="H2" s="430"/>
      <c r="I2" s="430"/>
      <c r="J2" s="430"/>
      <c r="K2" s="430"/>
      <c r="L2" s="429"/>
      <c r="M2" s="172" t="s">
        <v>60</v>
      </c>
      <c r="N2" s="173"/>
      <c r="O2" s="173"/>
      <c r="P2" s="431" t="s">
        <v>68</v>
      </c>
      <c r="Q2" s="432"/>
      <c r="R2" s="432"/>
      <c r="S2" s="432"/>
      <c r="T2" s="432"/>
      <c r="U2" s="432"/>
      <c r="V2" s="432"/>
      <c r="W2" s="432"/>
      <c r="X2" s="432"/>
      <c r="Y2" s="433"/>
      <c r="Z2" s="428" t="s">
        <v>69</v>
      </c>
      <c r="AA2" s="430"/>
      <c r="AB2" s="430"/>
      <c r="AC2" s="429"/>
    </row>
    <row r="3" spans="2:29" ht="313.5" customHeight="1" thickBot="1" x14ac:dyDescent="0.3">
      <c r="B3" s="174" t="s">
        <v>26</v>
      </c>
      <c r="C3" s="175" t="s">
        <v>24</v>
      </c>
      <c r="D3" s="176" t="s">
        <v>95</v>
      </c>
      <c r="E3" s="177" t="s">
        <v>96</v>
      </c>
      <c r="F3" s="178" t="s">
        <v>97</v>
      </c>
      <c r="G3" s="178" t="s">
        <v>98</v>
      </c>
      <c r="H3" s="178" t="s">
        <v>99</v>
      </c>
      <c r="I3" s="178" t="s">
        <v>100</v>
      </c>
      <c r="J3" s="178" t="s">
        <v>101</v>
      </c>
      <c r="K3" s="179" t="s">
        <v>102</v>
      </c>
      <c r="L3" s="163" t="s">
        <v>103</v>
      </c>
      <c r="M3" s="179" t="s">
        <v>104</v>
      </c>
      <c r="N3" s="179" t="s">
        <v>105</v>
      </c>
      <c r="O3" s="179" t="s">
        <v>106</v>
      </c>
      <c r="P3" s="177" t="s">
        <v>107</v>
      </c>
      <c r="Q3" s="178" t="s">
        <v>108</v>
      </c>
      <c r="R3" s="178" t="s">
        <v>109</v>
      </c>
      <c r="S3" s="178" t="s">
        <v>110</v>
      </c>
      <c r="T3" s="178" t="s">
        <v>111</v>
      </c>
      <c r="U3" s="178" t="s">
        <v>112</v>
      </c>
      <c r="V3" s="178" t="s">
        <v>113</v>
      </c>
      <c r="W3" s="178" t="s">
        <v>114</v>
      </c>
      <c r="X3" s="178" t="s">
        <v>115</v>
      </c>
      <c r="Y3" s="163" t="s">
        <v>116</v>
      </c>
      <c r="Z3" s="180" t="s">
        <v>117</v>
      </c>
      <c r="AA3" s="178" t="s">
        <v>118</v>
      </c>
      <c r="AB3" s="178" t="s">
        <v>119</v>
      </c>
      <c r="AC3" s="163" t="s">
        <v>120</v>
      </c>
    </row>
    <row r="4" spans="2:29" x14ac:dyDescent="0.25">
      <c r="B4" s="181">
        <v>24</v>
      </c>
      <c r="C4" s="182" t="s">
        <v>14</v>
      </c>
      <c r="D4" s="183">
        <v>8.5</v>
      </c>
      <c r="E4" s="181"/>
      <c r="F4" s="183"/>
      <c r="G4" s="183"/>
      <c r="H4" s="183"/>
      <c r="I4" s="183"/>
      <c r="J4" s="183"/>
      <c r="K4" s="183"/>
      <c r="L4" s="184"/>
      <c r="M4" s="185"/>
      <c r="N4" s="183"/>
      <c r="O4" s="183"/>
      <c r="P4" s="181"/>
      <c r="Q4" s="183"/>
      <c r="R4" s="183"/>
      <c r="S4" s="183"/>
      <c r="T4" s="183"/>
      <c r="U4" s="183"/>
      <c r="V4" s="183"/>
      <c r="W4" s="183"/>
      <c r="X4" s="183"/>
      <c r="Y4" s="184"/>
      <c r="Z4" s="181"/>
      <c r="AA4" s="183"/>
      <c r="AB4" s="183"/>
      <c r="AC4" s="184"/>
    </row>
    <row r="5" spans="2:29" x14ac:dyDescent="0.25">
      <c r="B5" s="79">
        <v>25</v>
      </c>
      <c r="C5" s="186" t="s">
        <v>13</v>
      </c>
      <c r="D5" s="74">
        <v>52</v>
      </c>
      <c r="E5" s="79"/>
      <c r="F5" s="74"/>
      <c r="G5" s="74"/>
      <c r="H5" s="74"/>
      <c r="I5" s="74"/>
      <c r="J5" s="74"/>
      <c r="K5" s="74"/>
      <c r="L5" s="187"/>
      <c r="M5" s="102"/>
      <c r="N5" s="74"/>
      <c r="O5" s="74"/>
      <c r="P5" s="79"/>
      <c r="Q5" s="74"/>
      <c r="R5" s="74"/>
      <c r="S5" s="74"/>
      <c r="T5" s="74"/>
      <c r="U5" s="74"/>
      <c r="V5" s="74"/>
      <c r="W5" s="74"/>
      <c r="X5" s="74"/>
      <c r="Y5" s="187"/>
      <c r="Z5" s="79">
        <v>15</v>
      </c>
      <c r="AA5" s="74">
        <v>1</v>
      </c>
      <c r="AB5" s="74">
        <v>3</v>
      </c>
      <c r="AC5" s="187">
        <v>3</v>
      </c>
    </row>
    <row r="6" spans="2:29" x14ac:dyDescent="0.25">
      <c r="B6" s="79">
        <v>26</v>
      </c>
      <c r="C6" s="186" t="s">
        <v>11</v>
      </c>
      <c r="D6" s="74">
        <v>11.5</v>
      </c>
      <c r="E6" s="79"/>
      <c r="F6" s="74">
        <v>1</v>
      </c>
      <c r="G6" s="74">
        <v>1</v>
      </c>
      <c r="H6" s="74">
        <v>1</v>
      </c>
      <c r="I6" s="74"/>
      <c r="J6" s="74"/>
      <c r="K6" s="74"/>
      <c r="L6" s="187"/>
      <c r="M6" s="102"/>
      <c r="N6" s="74"/>
      <c r="O6" s="74"/>
      <c r="P6" s="79"/>
      <c r="Q6" s="74"/>
      <c r="R6" s="74"/>
      <c r="S6" s="74"/>
      <c r="T6" s="74"/>
      <c r="U6" s="74"/>
      <c r="V6" s="74"/>
      <c r="W6" s="74"/>
      <c r="X6" s="74"/>
      <c r="Y6" s="187"/>
      <c r="Z6" s="79"/>
      <c r="AA6" s="74"/>
      <c r="AB6" s="74"/>
      <c r="AC6" s="187"/>
    </row>
    <row r="7" spans="2:29" x14ac:dyDescent="0.25">
      <c r="B7" s="79">
        <v>27</v>
      </c>
      <c r="C7" s="186" t="s">
        <v>12</v>
      </c>
      <c r="D7" s="74">
        <v>50.8</v>
      </c>
      <c r="E7" s="79"/>
      <c r="F7" s="74"/>
      <c r="G7" s="74"/>
      <c r="H7" s="74"/>
      <c r="I7" s="74"/>
      <c r="J7" s="74"/>
      <c r="K7" s="74">
        <v>1</v>
      </c>
      <c r="L7" s="187"/>
      <c r="M7" s="102"/>
      <c r="N7" s="74">
        <v>1</v>
      </c>
      <c r="O7" s="74"/>
      <c r="P7" s="79">
        <v>1</v>
      </c>
      <c r="Q7" s="74">
        <v>6</v>
      </c>
      <c r="R7" s="74">
        <v>1</v>
      </c>
      <c r="S7" s="74">
        <v>1</v>
      </c>
      <c r="T7" s="74">
        <v>4</v>
      </c>
      <c r="U7" s="74">
        <v>5</v>
      </c>
      <c r="V7" s="74">
        <v>2</v>
      </c>
      <c r="W7" s="74">
        <v>20</v>
      </c>
      <c r="X7" s="74">
        <v>1</v>
      </c>
      <c r="Y7" s="187">
        <v>24</v>
      </c>
      <c r="Z7" s="79"/>
      <c r="AA7" s="74"/>
      <c r="AB7" s="74"/>
      <c r="AC7" s="187"/>
    </row>
    <row r="8" spans="2:29" x14ac:dyDescent="0.25">
      <c r="B8" s="79">
        <v>28</v>
      </c>
      <c r="C8" s="186" t="s">
        <v>12</v>
      </c>
      <c r="D8" s="74">
        <v>54.9</v>
      </c>
      <c r="E8" s="79"/>
      <c r="F8" s="74"/>
      <c r="G8" s="74"/>
      <c r="H8" s="74"/>
      <c r="I8" s="74"/>
      <c r="J8" s="74"/>
      <c r="K8" s="74">
        <v>1</v>
      </c>
      <c r="L8" s="187"/>
      <c r="M8" s="102"/>
      <c r="N8" s="74"/>
      <c r="O8" s="74">
        <v>1</v>
      </c>
      <c r="P8" s="79">
        <v>1</v>
      </c>
      <c r="Q8" s="74">
        <v>6</v>
      </c>
      <c r="R8" s="74">
        <v>1</v>
      </c>
      <c r="S8" s="74">
        <v>1</v>
      </c>
      <c r="T8" s="74">
        <v>4</v>
      </c>
      <c r="U8" s="74">
        <v>5</v>
      </c>
      <c r="V8" s="74">
        <v>2</v>
      </c>
      <c r="W8" s="74">
        <v>20</v>
      </c>
      <c r="X8" s="74">
        <v>1</v>
      </c>
      <c r="Y8" s="187">
        <v>24</v>
      </c>
      <c r="Z8" s="79"/>
      <c r="AA8" s="74"/>
      <c r="AB8" s="74"/>
      <c r="AC8" s="187"/>
    </row>
    <row r="9" spans="2:29" x14ac:dyDescent="0.25">
      <c r="B9" s="112">
        <v>29</v>
      </c>
      <c r="C9" s="188" t="s">
        <v>11</v>
      </c>
      <c r="D9" s="113">
        <v>10.1</v>
      </c>
      <c r="E9" s="79">
        <v>1</v>
      </c>
      <c r="F9" s="74"/>
      <c r="G9" s="74"/>
      <c r="H9" s="74"/>
      <c r="I9" s="74"/>
      <c r="J9" s="74">
        <v>1</v>
      </c>
      <c r="K9" s="74"/>
      <c r="L9" s="187"/>
      <c r="M9" s="102"/>
      <c r="N9" s="74"/>
      <c r="O9" s="74"/>
      <c r="P9" s="79"/>
      <c r="Q9" s="74"/>
      <c r="R9" s="74"/>
      <c r="S9" s="74"/>
      <c r="T9" s="74"/>
      <c r="U9" s="74"/>
      <c r="V9" s="74"/>
      <c r="W9" s="74"/>
      <c r="X9" s="74"/>
      <c r="Y9" s="187"/>
      <c r="Z9" s="79"/>
      <c r="AA9" s="74"/>
      <c r="AB9" s="74"/>
      <c r="AC9" s="187"/>
    </row>
    <row r="10" spans="2:29" x14ac:dyDescent="0.25">
      <c r="B10" s="79">
        <v>30</v>
      </c>
      <c r="C10" s="186" t="s">
        <v>11</v>
      </c>
      <c r="D10" s="74">
        <v>10.7</v>
      </c>
      <c r="E10" s="79"/>
      <c r="F10" s="74"/>
      <c r="G10" s="74"/>
      <c r="H10" s="74">
        <v>1</v>
      </c>
      <c r="I10" s="74">
        <v>1</v>
      </c>
      <c r="J10" s="74"/>
      <c r="K10" s="74"/>
      <c r="L10" s="187"/>
      <c r="M10" s="102"/>
      <c r="N10" s="74"/>
      <c r="O10" s="74"/>
      <c r="P10" s="79"/>
      <c r="Q10" s="74"/>
      <c r="R10" s="74"/>
      <c r="S10" s="74"/>
      <c r="T10" s="74"/>
      <c r="U10" s="74"/>
      <c r="V10" s="74"/>
      <c r="W10" s="74"/>
      <c r="X10" s="74"/>
      <c r="Y10" s="187"/>
      <c r="Z10" s="79"/>
      <c r="AA10" s="74"/>
      <c r="AB10" s="74"/>
      <c r="AC10" s="187"/>
    </row>
    <row r="11" spans="2:29" x14ac:dyDescent="0.25">
      <c r="B11" s="79">
        <v>31</v>
      </c>
      <c r="C11" s="186" t="s">
        <v>12</v>
      </c>
      <c r="D11" s="74">
        <v>56.5</v>
      </c>
      <c r="E11" s="79"/>
      <c r="F11" s="74"/>
      <c r="G11" s="74"/>
      <c r="H11" s="74"/>
      <c r="I11" s="74"/>
      <c r="J11" s="74"/>
      <c r="K11" s="74"/>
      <c r="L11" s="187">
        <v>1</v>
      </c>
      <c r="M11" s="102">
        <v>1</v>
      </c>
      <c r="N11" s="74"/>
      <c r="O11" s="74"/>
      <c r="P11" s="79">
        <v>1</v>
      </c>
      <c r="Q11" s="74">
        <v>6</v>
      </c>
      <c r="R11" s="74">
        <v>1</v>
      </c>
      <c r="S11" s="74">
        <v>1</v>
      </c>
      <c r="T11" s="74">
        <v>4</v>
      </c>
      <c r="U11" s="74">
        <v>5</v>
      </c>
      <c r="V11" s="74">
        <v>2</v>
      </c>
      <c r="W11" s="74">
        <v>20</v>
      </c>
      <c r="X11" s="74">
        <v>1</v>
      </c>
      <c r="Y11" s="187">
        <v>24</v>
      </c>
      <c r="Z11" s="79"/>
      <c r="AA11" s="74"/>
      <c r="AB11" s="74"/>
      <c r="AC11" s="187"/>
    </row>
    <row r="12" spans="2:29" x14ac:dyDescent="0.25">
      <c r="B12" s="79"/>
      <c r="C12" s="186"/>
      <c r="D12" s="189"/>
      <c r="E12" s="79"/>
      <c r="F12" s="74"/>
      <c r="G12" s="74"/>
      <c r="H12" s="74"/>
      <c r="I12" s="74"/>
      <c r="J12" s="74"/>
      <c r="K12" s="74"/>
      <c r="L12" s="187"/>
      <c r="M12" s="102"/>
      <c r="N12" s="74"/>
      <c r="O12" s="74"/>
      <c r="P12" s="79"/>
      <c r="Q12" s="74"/>
      <c r="R12" s="74"/>
      <c r="S12" s="74"/>
      <c r="T12" s="74"/>
      <c r="U12" s="74"/>
      <c r="V12" s="74"/>
      <c r="W12" s="74"/>
      <c r="X12" s="74"/>
      <c r="Y12" s="187"/>
      <c r="Z12" s="79"/>
      <c r="AA12" s="74"/>
      <c r="AB12" s="74"/>
      <c r="AC12" s="187"/>
    </row>
    <row r="13" spans="2:29" ht="16.5" thickBot="1" x14ac:dyDescent="0.3">
      <c r="B13" s="190" t="s">
        <v>18</v>
      </c>
      <c r="C13" s="191" t="s">
        <v>17</v>
      </c>
      <c r="D13" s="192">
        <v>19.600000000000001</v>
      </c>
      <c r="E13" s="190"/>
      <c r="F13" s="192"/>
      <c r="G13" s="192"/>
      <c r="H13" s="192"/>
      <c r="I13" s="192"/>
      <c r="J13" s="192"/>
      <c r="K13" s="192"/>
      <c r="L13" s="193"/>
      <c r="M13" s="194"/>
      <c r="N13" s="192"/>
      <c r="O13" s="192"/>
      <c r="P13" s="190"/>
      <c r="Q13" s="192"/>
      <c r="R13" s="192"/>
      <c r="S13" s="192"/>
      <c r="T13" s="192"/>
      <c r="U13" s="192"/>
      <c r="V13" s="192"/>
      <c r="W13" s="192"/>
      <c r="X13" s="192"/>
      <c r="Y13" s="193"/>
      <c r="Z13" s="190"/>
      <c r="AA13" s="192"/>
      <c r="AB13" s="192"/>
      <c r="AC13" s="193"/>
    </row>
    <row r="14" spans="2:29" s="202" customFormat="1" x14ac:dyDescent="0.25">
      <c r="B14" s="195"/>
      <c r="C14" s="196" t="s">
        <v>19</v>
      </c>
      <c r="D14" s="197">
        <f>SUM(D4:D11)</f>
        <v>254.99999999999997</v>
      </c>
      <c r="E14" s="198">
        <f>SUM(E6:E13)</f>
        <v>1</v>
      </c>
      <c r="F14" s="199">
        <f>SUM(F6:F13)</f>
        <v>1</v>
      </c>
      <c r="G14" s="199">
        <f>SUM(G6:G13)</f>
        <v>1</v>
      </c>
      <c r="H14" s="199">
        <f>SUM(H6:H13)</f>
        <v>2</v>
      </c>
      <c r="I14" s="199">
        <f>SUM(I6:I13)</f>
        <v>1</v>
      </c>
      <c r="J14" s="199">
        <f>SUM(J4:J13)</f>
        <v>1</v>
      </c>
      <c r="K14" s="199">
        <f t="shared" ref="K14:Y14" si="0">SUM(K7:K13)</f>
        <v>2</v>
      </c>
      <c r="L14" s="200">
        <f t="shared" si="0"/>
        <v>1</v>
      </c>
      <c r="M14" s="201">
        <f>SUM(M7:M13)</f>
        <v>1</v>
      </c>
      <c r="N14" s="199">
        <f t="shared" si="0"/>
        <v>1</v>
      </c>
      <c r="O14" s="199">
        <f t="shared" si="0"/>
        <v>1</v>
      </c>
      <c r="P14" s="198">
        <f t="shared" si="0"/>
        <v>3</v>
      </c>
      <c r="Q14" s="199">
        <f t="shared" si="0"/>
        <v>18</v>
      </c>
      <c r="R14" s="199">
        <f t="shared" si="0"/>
        <v>3</v>
      </c>
      <c r="S14" s="199">
        <f t="shared" si="0"/>
        <v>3</v>
      </c>
      <c r="T14" s="199">
        <f t="shared" si="0"/>
        <v>12</v>
      </c>
      <c r="U14" s="199">
        <f t="shared" si="0"/>
        <v>15</v>
      </c>
      <c r="V14" s="199">
        <f t="shared" si="0"/>
        <v>6</v>
      </c>
      <c r="W14" s="199">
        <f t="shared" si="0"/>
        <v>60</v>
      </c>
      <c r="X14" s="199">
        <f t="shared" si="0"/>
        <v>3</v>
      </c>
      <c r="Y14" s="200">
        <f t="shared" si="0"/>
        <v>72</v>
      </c>
      <c r="Z14" s="198">
        <f>SUM(Z5:Z13)</f>
        <v>15</v>
      </c>
      <c r="AA14" s="199">
        <f>SUM(AA5:AA13)</f>
        <v>1</v>
      </c>
      <c r="AB14" s="199">
        <f>SUM(AB5:AB13)</f>
        <v>3</v>
      </c>
      <c r="AC14" s="200">
        <f>SUM(AC5:AC13)</f>
        <v>3</v>
      </c>
    </row>
    <row r="15" spans="2:29" s="202" customFormat="1" ht="16.5" thickBot="1" x14ac:dyDescent="0.3">
      <c r="B15" s="203"/>
      <c r="C15" s="204" t="s">
        <v>20</v>
      </c>
      <c r="D15" s="205">
        <f>D14+gridas_1st!D29</f>
        <v>725.19999999999993</v>
      </c>
      <c r="E15" s="203">
        <f>E14</f>
        <v>1</v>
      </c>
      <c r="F15" s="206">
        <f>F14+mebeles_1st!E29</f>
        <v>3</v>
      </c>
      <c r="G15" s="206">
        <f>G14</f>
        <v>1</v>
      </c>
      <c r="H15" s="206">
        <f>H14+mebeles_1st!F29</f>
        <v>3</v>
      </c>
      <c r="I15" s="206">
        <f>I14+mebeles_1st!G29</f>
        <v>2</v>
      </c>
      <c r="J15" s="206">
        <f>J14+mebeles_1st!H29</f>
        <v>2</v>
      </c>
      <c r="K15" s="206">
        <f>K14+mebeles_1st!I29</f>
        <v>5</v>
      </c>
      <c r="L15" s="205">
        <f>L14</f>
        <v>1</v>
      </c>
      <c r="M15" s="207">
        <f>M14+mebeles_1st!L29</f>
        <v>2</v>
      </c>
      <c r="N15" s="206">
        <f>N14</f>
        <v>1</v>
      </c>
      <c r="O15" s="206">
        <f>O14</f>
        <v>1</v>
      </c>
      <c r="P15" s="203">
        <f>P14+mebeles_1st!N29</f>
        <v>6</v>
      </c>
      <c r="Q15" s="206">
        <f>Q14+mebeles_1st!O29</f>
        <v>30</v>
      </c>
      <c r="R15" s="206">
        <f>R14+mebeles_1st!P29</f>
        <v>6</v>
      </c>
      <c r="S15" s="206">
        <f>S14+mebeles_1st!R29</f>
        <v>8</v>
      </c>
      <c r="T15" s="206">
        <f>T14+mebeles_1st!S29</f>
        <v>24</v>
      </c>
      <c r="U15" s="206">
        <f>U14+mebeles_1st!T29</f>
        <v>27</v>
      </c>
      <c r="V15" s="206">
        <f>V14+mebeles_1st!U29</f>
        <v>12</v>
      </c>
      <c r="W15" s="206">
        <f>W14+mebeles_1st!W29</f>
        <v>108</v>
      </c>
      <c r="X15" s="206">
        <f>X14+mebeles_1st!X29</f>
        <v>9</v>
      </c>
      <c r="Y15" s="205">
        <f>Y14+mebeles_1st!Y29</f>
        <v>141</v>
      </c>
      <c r="Z15" s="203">
        <f>Z14+mebeles_1st!Z29</f>
        <v>27</v>
      </c>
      <c r="AA15" s="206">
        <f>AA14</f>
        <v>1</v>
      </c>
      <c r="AB15" s="206">
        <f>AB14+mebeles_1st!AD29</f>
        <v>6</v>
      </c>
      <c r="AC15" s="205">
        <f>AC14+mebeles_1st!AE29</f>
        <v>5</v>
      </c>
    </row>
    <row r="16" spans="2:29" ht="6" customHeight="1" x14ac:dyDescent="0.25"/>
    <row r="17" spans="2:8" x14ac:dyDescent="0.25">
      <c r="B17" s="208" t="s">
        <v>121</v>
      </c>
      <c r="F17" s="170"/>
      <c r="G17" s="170"/>
      <c r="H17" s="170"/>
    </row>
    <row r="18" spans="2:8" x14ac:dyDescent="0.25">
      <c r="B18" s="208" t="s">
        <v>81</v>
      </c>
      <c r="F18" s="170"/>
      <c r="G18" s="170"/>
      <c r="H18" s="170"/>
    </row>
    <row r="19" spans="2:8" x14ac:dyDescent="0.25">
      <c r="C19" s="208" t="s">
        <v>82</v>
      </c>
      <c r="E19" s="171"/>
    </row>
    <row r="20" spans="2:8" x14ac:dyDescent="0.25">
      <c r="B20" s="171" t="s">
        <v>122</v>
      </c>
      <c r="E20" s="171"/>
    </row>
    <row r="21" spans="2:8" x14ac:dyDescent="0.25">
      <c r="C21" s="208" t="s">
        <v>88</v>
      </c>
      <c r="E21" s="171"/>
    </row>
    <row r="22" spans="2:8" x14ac:dyDescent="0.25">
      <c r="C22" s="208" t="s">
        <v>89</v>
      </c>
      <c r="E22" s="171"/>
    </row>
    <row r="23" spans="2:8" x14ac:dyDescent="0.25">
      <c r="C23" s="208" t="s">
        <v>90</v>
      </c>
      <c r="E23" s="171"/>
    </row>
  </sheetData>
  <mergeCells count="3">
    <mergeCell ref="E2:L2"/>
    <mergeCell ref="P2:Y2"/>
    <mergeCell ref="Z2:AC2"/>
  </mergeCells>
  <pageMargins left="0.7" right="0.7" top="0.75" bottom="0.75" header="0.3" footer="0.3"/>
  <pageSetup paperSize="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6"/>
  <sheetViews>
    <sheetView topLeftCell="A2" zoomScale="85" zoomScaleNormal="85" workbookViewId="0">
      <selection activeCell="AH35" sqref="AH35"/>
    </sheetView>
  </sheetViews>
  <sheetFormatPr defaultRowHeight="15" x14ac:dyDescent="0.25"/>
  <cols>
    <col min="1" max="1" width="2.5703125" style="214" customWidth="1"/>
    <col min="2" max="2" width="6.140625" style="215" customWidth="1"/>
    <col min="3" max="3" width="21" style="214" customWidth="1"/>
    <col min="4" max="4" width="11" style="215" customWidth="1"/>
    <col min="5" max="6" width="6.85546875" style="214" bestFit="1" customWidth="1"/>
    <col min="7" max="7" width="6.85546875" style="214" customWidth="1"/>
    <col min="8" max="8" width="6.85546875" style="214" bestFit="1" customWidth="1"/>
    <col min="9" max="10" width="6.85546875" style="214" customWidth="1"/>
    <col min="11" max="11" width="4.7109375" style="214" customWidth="1"/>
    <col min="12" max="12" width="7.140625" style="214" customWidth="1"/>
    <col min="13" max="13" width="6.85546875" style="214" customWidth="1"/>
    <col min="14" max="14" width="7" style="214" bestFit="1" customWidth="1"/>
    <col min="15" max="16" width="7.42578125" style="214" customWidth="1"/>
    <col min="17" max="17" width="7.140625" style="214" customWidth="1"/>
    <col min="18" max="18" width="7.5703125" style="214" customWidth="1"/>
    <col min="19" max="21" width="6.85546875" style="214" bestFit="1" customWidth="1"/>
    <col min="22" max="22" width="7.85546875" style="214" customWidth="1"/>
    <col min="23" max="23" width="7.7109375" style="214" customWidth="1"/>
    <col min="24" max="24" width="7" style="214" customWidth="1"/>
    <col min="25" max="25" width="7.28515625" style="214" customWidth="1"/>
    <col min="26" max="26" width="7.42578125" style="214" customWidth="1"/>
    <col min="27" max="27" width="6.85546875" style="214" bestFit="1" customWidth="1"/>
    <col min="28" max="28" width="7.28515625" style="214" customWidth="1"/>
    <col min="29" max="29" width="7.5703125" style="214" customWidth="1"/>
    <col min="30" max="30" width="10.140625" style="214" customWidth="1"/>
    <col min="31" max="32" width="4" style="278" bestFit="1" customWidth="1"/>
    <col min="33" max="33" width="9.140625" style="278"/>
    <col min="34" max="16384" width="9.140625" style="214"/>
  </cols>
  <sheetData>
    <row r="1" spans="2:32" ht="6" customHeight="1" thickBot="1" x14ac:dyDescent="0.3"/>
    <row r="2" spans="2:32" s="278" customFormat="1" ht="15.75" thickBot="1" x14ac:dyDescent="0.3">
      <c r="B2" s="279"/>
      <c r="D2" s="279"/>
      <c r="E2" s="440" t="s">
        <v>80</v>
      </c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441"/>
      <c r="U2" s="441"/>
      <c r="V2" s="441"/>
      <c r="W2" s="441"/>
      <c r="X2" s="441"/>
      <c r="Y2" s="441"/>
      <c r="Z2" s="441"/>
      <c r="AA2" s="441"/>
      <c r="AB2" s="441"/>
      <c r="AC2" s="442"/>
    </row>
    <row r="3" spans="2:32" s="278" customFormat="1" ht="17.25" customHeight="1" thickBot="1" x14ac:dyDescent="0.3">
      <c r="B3" s="279"/>
      <c r="D3" s="279"/>
      <c r="E3" s="280">
        <v>1</v>
      </c>
      <c r="F3" s="281">
        <v>2</v>
      </c>
      <c r="G3" s="281">
        <v>3</v>
      </c>
      <c r="H3" s="281">
        <v>4</v>
      </c>
      <c r="I3" s="281">
        <v>5</v>
      </c>
      <c r="J3" s="281">
        <v>6</v>
      </c>
      <c r="K3" s="281">
        <v>7</v>
      </c>
      <c r="L3" s="281">
        <v>8</v>
      </c>
      <c r="M3" s="281">
        <v>9</v>
      </c>
      <c r="N3" s="282">
        <v>10</v>
      </c>
      <c r="O3" s="281">
        <v>12</v>
      </c>
      <c r="P3" s="281">
        <v>13</v>
      </c>
      <c r="Q3" s="281">
        <v>14</v>
      </c>
      <c r="R3" s="281">
        <v>15</v>
      </c>
      <c r="S3" s="281">
        <v>16</v>
      </c>
      <c r="T3" s="281">
        <v>17</v>
      </c>
      <c r="U3" s="283">
        <v>18</v>
      </c>
      <c r="V3" s="283">
        <v>19</v>
      </c>
      <c r="W3" s="281">
        <v>20</v>
      </c>
      <c r="X3" s="282">
        <v>21</v>
      </c>
      <c r="Y3" s="281">
        <v>22</v>
      </c>
      <c r="Z3" s="281">
        <v>23</v>
      </c>
      <c r="AA3" s="283">
        <v>24</v>
      </c>
      <c r="AB3" s="281">
        <v>25</v>
      </c>
      <c r="AC3" s="284">
        <v>26</v>
      </c>
      <c r="AD3" s="285"/>
    </row>
    <row r="4" spans="2:32" s="278" customFormat="1" ht="240" customHeight="1" thickBot="1" x14ac:dyDescent="0.3">
      <c r="B4" s="286" t="s">
        <v>26</v>
      </c>
      <c r="C4" s="287" t="s">
        <v>24</v>
      </c>
      <c r="D4" s="288" t="s">
        <v>210</v>
      </c>
      <c r="E4" s="289" t="s">
        <v>211</v>
      </c>
      <c r="F4" s="290" t="s">
        <v>212</v>
      </c>
      <c r="G4" s="290" t="s">
        <v>213</v>
      </c>
      <c r="H4" s="290" t="s">
        <v>214</v>
      </c>
      <c r="I4" s="290" t="s">
        <v>215</v>
      </c>
      <c r="J4" s="290" t="s">
        <v>216</v>
      </c>
      <c r="K4" s="290" t="s">
        <v>217</v>
      </c>
      <c r="L4" s="290" t="s">
        <v>218</v>
      </c>
      <c r="M4" s="290" t="s">
        <v>219</v>
      </c>
      <c r="N4" s="290" t="s">
        <v>220</v>
      </c>
      <c r="O4" s="290" t="s">
        <v>221</v>
      </c>
      <c r="P4" s="290" t="s">
        <v>222</v>
      </c>
      <c r="Q4" s="290" t="s">
        <v>223</v>
      </c>
      <c r="R4" s="290" t="s">
        <v>224</v>
      </c>
      <c r="S4" s="290" t="s">
        <v>225</v>
      </c>
      <c r="T4" s="290" t="s">
        <v>226</v>
      </c>
      <c r="U4" s="290" t="s">
        <v>227</v>
      </c>
      <c r="V4" s="290" t="s">
        <v>228</v>
      </c>
      <c r="W4" s="290" t="s">
        <v>229</v>
      </c>
      <c r="X4" s="290" t="s">
        <v>230</v>
      </c>
      <c r="Y4" s="290" t="s">
        <v>231</v>
      </c>
      <c r="Z4" s="290" t="s">
        <v>232</v>
      </c>
      <c r="AA4" s="290" t="s">
        <v>233</v>
      </c>
      <c r="AB4" s="291" t="s">
        <v>234</v>
      </c>
      <c r="AC4" s="292" t="s">
        <v>235</v>
      </c>
      <c r="AF4" s="293"/>
    </row>
    <row r="5" spans="2:32" s="278" customFormat="1" x14ac:dyDescent="0.25">
      <c r="B5" s="294">
        <v>1</v>
      </c>
      <c r="C5" s="295" t="s">
        <v>0</v>
      </c>
      <c r="D5" s="296">
        <v>15.5</v>
      </c>
      <c r="E5" s="297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9"/>
      <c r="AC5" s="300"/>
    </row>
    <row r="6" spans="2:32" s="278" customFormat="1" x14ac:dyDescent="0.25">
      <c r="B6" s="301">
        <v>2</v>
      </c>
      <c r="C6" s="302" t="s">
        <v>1</v>
      </c>
      <c r="D6" s="303">
        <v>24.4</v>
      </c>
      <c r="E6" s="301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4"/>
      <c r="AC6" s="305"/>
    </row>
    <row r="7" spans="2:32" s="278" customFormat="1" x14ac:dyDescent="0.25">
      <c r="B7" s="301">
        <v>3</v>
      </c>
      <c r="C7" s="302" t="s">
        <v>2</v>
      </c>
      <c r="D7" s="303">
        <v>3.6</v>
      </c>
      <c r="E7" s="301"/>
      <c r="F7" s="303"/>
      <c r="G7" s="303"/>
      <c r="H7" s="303"/>
      <c r="I7" s="303"/>
      <c r="J7" s="303">
        <v>1</v>
      </c>
      <c r="K7" s="303"/>
      <c r="L7" s="303"/>
      <c r="M7" s="303"/>
      <c r="N7" s="303"/>
      <c r="O7" s="303"/>
      <c r="P7" s="303"/>
      <c r="Q7" s="303"/>
      <c r="R7" s="303">
        <v>1</v>
      </c>
      <c r="S7" s="303">
        <v>1</v>
      </c>
      <c r="T7" s="303"/>
      <c r="U7" s="303"/>
      <c r="V7" s="303">
        <v>1</v>
      </c>
      <c r="W7" s="303"/>
      <c r="X7" s="303">
        <v>1</v>
      </c>
      <c r="Y7" s="303"/>
      <c r="Z7" s="303">
        <v>1</v>
      </c>
      <c r="AA7" s="303">
        <v>1</v>
      </c>
      <c r="AB7" s="304"/>
      <c r="AC7" s="305"/>
    </row>
    <row r="8" spans="2:32" s="278" customFormat="1" x14ac:dyDescent="0.25">
      <c r="B8" s="301">
        <v>4</v>
      </c>
      <c r="C8" s="302" t="s">
        <v>3</v>
      </c>
      <c r="D8" s="303">
        <v>2.1</v>
      </c>
      <c r="E8" s="301"/>
      <c r="F8" s="303"/>
      <c r="G8" s="303"/>
      <c r="H8" s="303">
        <v>1</v>
      </c>
      <c r="I8" s="303"/>
      <c r="J8" s="303"/>
      <c r="K8" s="303"/>
      <c r="L8" s="303"/>
      <c r="M8" s="303"/>
      <c r="N8" s="303"/>
      <c r="O8" s="303">
        <v>1</v>
      </c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4"/>
      <c r="AC8" s="305"/>
    </row>
    <row r="9" spans="2:32" s="278" customFormat="1" x14ac:dyDescent="0.25">
      <c r="B9" s="301">
        <v>5</v>
      </c>
      <c r="C9" s="302" t="s">
        <v>1</v>
      </c>
      <c r="D9" s="303">
        <v>24.2</v>
      </c>
      <c r="E9" s="301"/>
      <c r="F9" s="303"/>
      <c r="G9" s="303"/>
      <c r="H9" s="303"/>
      <c r="I9" s="303"/>
      <c r="J9" s="303"/>
      <c r="K9" s="303"/>
      <c r="L9" s="303"/>
      <c r="M9" s="303"/>
      <c r="N9" s="303"/>
      <c r="O9" s="303"/>
      <c r="P9" s="303"/>
      <c r="Q9" s="303"/>
      <c r="R9" s="303"/>
      <c r="S9" s="303"/>
      <c r="T9" s="303"/>
      <c r="U9" s="303"/>
      <c r="V9" s="303"/>
      <c r="W9" s="303"/>
      <c r="X9" s="303"/>
      <c r="Y9" s="303"/>
      <c r="Z9" s="303"/>
      <c r="AA9" s="303"/>
      <c r="AB9" s="304"/>
      <c r="AC9" s="305"/>
    </row>
    <row r="10" spans="2:32" s="278" customFormat="1" x14ac:dyDescent="0.25">
      <c r="B10" s="301">
        <v>6</v>
      </c>
      <c r="C10" s="302" t="s">
        <v>4</v>
      </c>
      <c r="D10" s="303">
        <v>44.9</v>
      </c>
      <c r="E10" s="301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303"/>
      <c r="W10" s="303"/>
      <c r="X10" s="303"/>
      <c r="Y10" s="303"/>
      <c r="Z10" s="303"/>
      <c r="AA10" s="303"/>
      <c r="AB10" s="304"/>
      <c r="AC10" s="305"/>
    </row>
    <row r="11" spans="2:32" s="278" customFormat="1" x14ac:dyDescent="0.25">
      <c r="B11" s="301">
        <v>7</v>
      </c>
      <c r="C11" s="302" t="s">
        <v>5</v>
      </c>
      <c r="D11" s="303">
        <v>20.9</v>
      </c>
      <c r="E11" s="301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  <c r="X11" s="303"/>
      <c r="Y11" s="303"/>
      <c r="Z11" s="303"/>
      <c r="AA11" s="303"/>
      <c r="AB11" s="304"/>
      <c r="AC11" s="305"/>
    </row>
    <row r="12" spans="2:32" s="278" customFormat="1" x14ac:dyDescent="0.25">
      <c r="B12" s="301">
        <v>8</v>
      </c>
      <c r="C12" s="302" t="s">
        <v>6</v>
      </c>
      <c r="D12" s="303">
        <v>8.1999999999999993</v>
      </c>
      <c r="E12" s="301"/>
      <c r="F12" s="303"/>
      <c r="G12" s="303"/>
      <c r="H12" s="303">
        <v>1</v>
      </c>
      <c r="I12" s="303"/>
      <c r="J12" s="303"/>
      <c r="K12" s="303"/>
      <c r="L12" s="303"/>
      <c r="M12" s="303"/>
      <c r="N12" s="303"/>
      <c r="O12" s="303">
        <v>1</v>
      </c>
      <c r="P12" s="303"/>
      <c r="Q12" s="303"/>
      <c r="R12" s="303"/>
      <c r="S12" s="303"/>
      <c r="T12" s="303"/>
      <c r="U12" s="303"/>
      <c r="V12" s="303"/>
      <c r="W12" s="303"/>
      <c r="X12" s="303"/>
      <c r="Y12" s="303"/>
      <c r="Z12" s="303"/>
      <c r="AA12" s="303"/>
      <c r="AB12" s="304"/>
      <c r="AC12" s="305">
        <v>1</v>
      </c>
    </row>
    <row r="13" spans="2:32" s="278" customFormat="1" x14ac:dyDescent="0.25">
      <c r="B13" s="301">
        <v>9</v>
      </c>
      <c r="C13" s="302" t="s">
        <v>7</v>
      </c>
      <c r="D13" s="303">
        <v>12.1</v>
      </c>
      <c r="E13" s="301"/>
      <c r="F13" s="303">
        <v>1</v>
      </c>
      <c r="G13" s="303"/>
      <c r="H13" s="303"/>
      <c r="I13" s="303"/>
      <c r="J13" s="303"/>
      <c r="K13" s="303"/>
      <c r="L13" s="303"/>
      <c r="M13" s="303"/>
      <c r="N13" s="303">
        <v>1</v>
      </c>
      <c r="O13" s="303"/>
      <c r="P13" s="303"/>
      <c r="Q13" s="303"/>
      <c r="R13" s="303"/>
      <c r="S13" s="303"/>
      <c r="T13" s="303"/>
      <c r="U13" s="303"/>
      <c r="V13" s="303"/>
      <c r="W13" s="303"/>
      <c r="X13" s="303"/>
      <c r="Y13" s="303"/>
      <c r="Z13" s="303"/>
      <c r="AA13" s="303"/>
      <c r="AB13" s="304"/>
      <c r="AC13" s="305"/>
    </row>
    <row r="14" spans="2:32" s="278" customFormat="1" x14ac:dyDescent="0.25">
      <c r="B14" s="301">
        <v>10</v>
      </c>
      <c r="C14" s="302" t="s">
        <v>8</v>
      </c>
      <c r="D14" s="303">
        <v>11.7</v>
      </c>
      <c r="E14" s="301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4"/>
      <c r="AC14" s="305"/>
    </row>
    <row r="15" spans="2:32" s="278" customFormat="1" x14ac:dyDescent="0.25">
      <c r="B15" s="301">
        <v>11</v>
      </c>
      <c r="C15" s="302" t="s">
        <v>0</v>
      </c>
      <c r="D15" s="303">
        <v>2.7</v>
      </c>
      <c r="E15" s="301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03"/>
      <c r="U15" s="303"/>
      <c r="V15" s="303"/>
      <c r="W15" s="303"/>
      <c r="X15" s="303"/>
      <c r="Y15" s="303"/>
      <c r="Z15" s="303"/>
      <c r="AA15" s="303"/>
      <c r="AB15" s="304"/>
      <c r="AC15" s="305"/>
    </row>
    <row r="16" spans="2:32" s="278" customFormat="1" x14ac:dyDescent="0.25">
      <c r="B16" s="301">
        <v>12</v>
      </c>
      <c r="C16" s="302" t="s">
        <v>9</v>
      </c>
      <c r="D16" s="303">
        <v>20.2</v>
      </c>
      <c r="E16" s="301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3"/>
      <c r="AB16" s="304"/>
      <c r="AC16" s="305"/>
    </row>
    <row r="17" spans="2:33" s="278" customFormat="1" x14ac:dyDescent="0.25">
      <c r="B17" s="301">
        <v>13</v>
      </c>
      <c r="C17" s="302" t="s">
        <v>10</v>
      </c>
      <c r="D17" s="303">
        <v>10.1</v>
      </c>
      <c r="E17" s="301"/>
      <c r="F17" s="303"/>
      <c r="G17" s="303">
        <v>1</v>
      </c>
      <c r="H17" s="303"/>
      <c r="I17" s="303"/>
      <c r="J17" s="303"/>
      <c r="K17" s="303"/>
      <c r="L17" s="303"/>
      <c r="M17" s="303"/>
      <c r="N17" s="303"/>
      <c r="O17" s="303"/>
      <c r="P17" s="303"/>
      <c r="Q17" s="303">
        <v>1</v>
      </c>
      <c r="R17" s="303"/>
      <c r="S17" s="303"/>
      <c r="T17" s="303"/>
      <c r="U17" s="303"/>
      <c r="V17" s="303"/>
      <c r="W17" s="303"/>
      <c r="X17" s="303"/>
      <c r="Y17" s="303"/>
      <c r="Z17" s="303"/>
      <c r="AA17" s="303"/>
      <c r="AB17" s="304"/>
      <c r="AC17" s="305"/>
    </row>
    <row r="18" spans="2:33" s="278" customFormat="1" x14ac:dyDescent="0.25">
      <c r="B18" s="301">
        <v>14</v>
      </c>
      <c r="C18" s="302" t="s">
        <v>11</v>
      </c>
      <c r="D18" s="303">
        <v>9.8000000000000007</v>
      </c>
      <c r="E18" s="301">
        <v>3</v>
      </c>
      <c r="F18" s="303">
        <v>1</v>
      </c>
      <c r="G18" s="303"/>
      <c r="H18" s="303"/>
      <c r="I18" s="303">
        <v>1</v>
      </c>
      <c r="J18" s="303"/>
      <c r="K18" s="303">
        <v>1</v>
      </c>
      <c r="L18" s="303">
        <v>1</v>
      </c>
      <c r="M18" s="303">
        <v>1</v>
      </c>
      <c r="N18" s="303">
        <v>1</v>
      </c>
      <c r="O18" s="303"/>
      <c r="P18" s="303"/>
      <c r="Q18" s="303"/>
      <c r="R18" s="303"/>
      <c r="S18" s="303"/>
      <c r="T18" s="303">
        <v>1</v>
      </c>
      <c r="U18" s="303">
        <v>1</v>
      </c>
      <c r="V18" s="303">
        <v>2</v>
      </c>
      <c r="W18" s="303">
        <v>1</v>
      </c>
      <c r="X18" s="303">
        <v>1</v>
      </c>
      <c r="Y18" s="303">
        <v>1</v>
      </c>
      <c r="Z18" s="303"/>
      <c r="AA18" s="303"/>
      <c r="AB18" s="304">
        <v>1</v>
      </c>
      <c r="AC18" s="305"/>
    </row>
    <row r="19" spans="2:33" s="278" customFormat="1" x14ac:dyDescent="0.25">
      <c r="B19" s="301">
        <v>15</v>
      </c>
      <c r="C19" s="302" t="s">
        <v>12</v>
      </c>
      <c r="D19" s="303">
        <v>56.7</v>
      </c>
      <c r="E19" s="301"/>
      <c r="F19" s="303"/>
      <c r="G19" s="303">
        <v>1</v>
      </c>
      <c r="H19" s="303"/>
      <c r="I19" s="303"/>
      <c r="J19" s="303"/>
      <c r="K19" s="303"/>
      <c r="L19" s="303"/>
      <c r="M19" s="303"/>
      <c r="N19" s="303"/>
      <c r="O19" s="303"/>
      <c r="P19" s="303">
        <v>1</v>
      </c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304"/>
      <c r="AC19" s="305"/>
    </row>
    <row r="20" spans="2:33" s="278" customFormat="1" x14ac:dyDescent="0.25">
      <c r="B20" s="301">
        <v>16</v>
      </c>
      <c r="C20" s="302" t="s">
        <v>13</v>
      </c>
      <c r="D20" s="303">
        <v>16.7</v>
      </c>
      <c r="E20" s="301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4"/>
      <c r="AC20" s="305"/>
    </row>
    <row r="21" spans="2:33" s="278" customFormat="1" x14ac:dyDescent="0.25">
      <c r="B21" s="301">
        <v>17</v>
      </c>
      <c r="C21" s="302" t="s">
        <v>13</v>
      </c>
      <c r="D21" s="303">
        <v>19.100000000000001</v>
      </c>
      <c r="E21" s="301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304"/>
      <c r="AC21" s="305"/>
    </row>
    <row r="22" spans="2:33" s="278" customFormat="1" x14ac:dyDescent="0.25">
      <c r="B22" s="301">
        <v>18</v>
      </c>
      <c r="C22" s="302" t="s">
        <v>12</v>
      </c>
      <c r="D22" s="303">
        <v>47.2</v>
      </c>
      <c r="E22" s="301"/>
      <c r="F22" s="303"/>
      <c r="G22" s="303">
        <v>1</v>
      </c>
      <c r="H22" s="303"/>
      <c r="I22" s="303"/>
      <c r="J22" s="303"/>
      <c r="K22" s="303"/>
      <c r="L22" s="303"/>
      <c r="M22" s="303"/>
      <c r="N22" s="303"/>
      <c r="O22" s="303"/>
      <c r="P22" s="303">
        <v>1</v>
      </c>
      <c r="Q22" s="303"/>
      <c r="R22" s="303"/>
      <c r="S22" s="303"/>
      <c r="T22" s="303"/>
      <c r="U22" s="303"/>
      <c r="V22" s="303"/>
      <c r="W22" s="303"/>
      <c r="X22" s="303"/>
      <c r="Y22" s="303"/>
      <c r="Z22" s="303"/>
      <c r="AA22" s="303"/>
      <c r="AB22" s="304"/>
      <c r="AC22" s="305"/>
    </row>
    <row r="23" spans="2:33" s="278" customFormat="1" x14ac:dyDescent="0.25">
      <c r="B23" s="301">
        <v>19</v>
      </c>
      <c r="C23" s="302" t="s">
        <v>11</v>
      </c>
      <c r="D23" s="303">
        <v>12.9</v>
      </c>
      <c r="E23" s="301">
        <v>3</v>
      </c>
      <c r="F23" s="303">
        <v>1</v>
      </c>
      <c r="G23" s="303"/>
      <c r="H23" s="303"/>
      <c r="I23" s="303">
        <v>1</v>
      </c>
      <c r="J23" s="303"/>
      <c r="K23" s="303">
        <v>1</v>
      </c>
      <c r="L23" s="303">
        <v>1</v>
      </c>
      <c r="M23" s="303">
        <v>1</v>
      </c>
      <c r="N23" s="303">
        <v>1</v>
      </c>
      <c r="O23" s="303"/>
      <c r="P23" s="303"/>
      <c r="Q23" s="303"/>
      <c r="R23" s="303"/>
      <c r="S23" s="303"/>
      <c r="T23" s="303">
        <v>1</v>
      </c>
      <c r="U23" s="303">
        <v>1</v>
      </c>
      <c r="V23" s="303">
        <v>2</v>
      </c>
      <c r="W23" s="303">
        <v>1</v>
      </c>
      <c r="X23" s="303">
        <v>1</v>
      </c>
      <c r="Y23" s="303">
        <v>1</v>
      </c>
      <c r="Z23" s="303"/>
      <c r="AA23" s="303"/>
      <c r="AB23" s="304">
        <v>1</v>
      </c>
      <c r="AC23" s="305"/>
    </row>
    <row r="24" spans="2:33" s="278" customFormat="1" x14ac:dyDescent="0.25">
      <c r="B24" s="301">
        <v>20</v>
      </c>
      <c r="C24" s="302" t="s">
        <v>13</v>
      </c>
      <c r="D24" s="303">
        <v>18.899999999999999</v>
      </c>
      <c r="E24" s="301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03"/>
      <c r="U24" s="303"/>
      <c r="V24" s="303"/>
      <c r="W24" s="303"/>
      <c r="X24" s="303"/>
      <c r="Y24" s="303"/>
      <c r="Z24" s="303"/>
      <c r="AA24" s="303"/>
      <c r="AB24" s="304"/>
      <c r="AC24" s="305"/>
    </row>
    <row r="25" spans="2:33" s="278" customFormat="1" x14ac:dyDescent="0.25">
      <c r="B25" s="301">
        <v>21</v>
      </c>
      <c r="C25" s="302" t="s">
        <v>12</v>
      </c>
      <c r="D25" s="303">
        <v>53.6</v>
      </c>
      <c r="E25" s="301"/>
      <c r="F25" s="303"/>
      <c r="G25" s="303">
        <v>1</v>
      </c>
      <c r="H25" s="303"/>
      <c r="I25" s="303"/>
      <c r="J25" s="303"/>
      <c r="K25" s="303"/>
      <c r="L25" s="303"/>
      <c r="M25" s="303"/>
      <c r="N25" s="303"/>
      <c r="O25" s="303"/>
      <c r="P25" s="303">
        <v>1</v>
      </c>
      <c r="Q25" s="303"/>
      <c r="R25" s="303"/>
      <c r="S25" s="303"/>
      <c r="T25" s="303"/>
      <c r="U25" s="303"/>
      <c r="V25" s="303"/>
      <c r="W25" s="303"/>
      <c r="X25" s="303"/>
      <c r="Y25" s="303"/>
      <c r="Z25" s="303"/>
      <c r="AA25" s="303"/>
      <c r="AB25" s="304"/>
      <c r="AC25" s="305"/>
    </row>
    <row r="26" spans="2:33" s="278" customFormat="1" x14ac:dyDescent="0.25">
      <c r="B26" s="301">
        <v>22</v>
      </c>
      <c r="C26" s="302" t="s">
        <v>11</v>
      </c>
      <c r="D26" s="306">
        <v>12.4</v>
      </c>
      <c r="E26" s="301">
        <v>3</v>
      </c>
      <c r="F26" s="303">
        <v>1</v>
      </c>
      <c r="G26" s="303"/>
      <c r="H26" s="303"/>
      <c r="I26" s="303">
        <v>1</v>
      </c>
      <c r="J26" s="303"/>
      <c r="K26" s="303">
        <v>1</v>
      </c>
      <c r="L26" s="303">
        <v>1</v>
      </c>
      <c r="M26" s="303">
        <v>1</v>
      </c>
      <c r="N26" s="303">
        <v>1</v>
      </c>
      <c r="O26" s="303"/>
      <c r="P26" s="303"/>
      <c r="Q26" s="303"/>
      <c r="R26" s="303"/>
      <c r="S26" s="303"/>
      <c r="T26" s="303">
        <v>1</v>
      </c>
      <c r="U26" s="303">
        <v>1</v>
      </c>
      <c r="V26" s="303">
        <v>2</v>
      </c>
      <c r="W26" s="303">
        <v>1</v>
      </c>
      <c r="X26" s="303">
        <v>1</v>
      </c>
      <c r="Y26" s="303">
        <v>1</v>
      </c>
      <c r="Z26" s="303"/>
      <c r="AA26" s="303"/>
      <c r="AB26" s="304">
        <v>1</v>
      </c>
      <c r="AC26" s="305"/>
    </row>
    <row r="27" spans="2:33" s="278" customFormat="1" x14ac:dyDescent="0.25">
      <c r="B27" s="301">
        <v>23</v>
      </c>
      <c r="C27" s="302" t="s">
        <v>14</v>
      </c>
      <c r="D27" s="303">
        <v>22.3</v>
      </c>
      <c r="E27" s="301"/>
      <c r="F27" s="303"/>
      <c r="G27" s="303"/>
      <c r="H27" s="303"/>
      <c r="I27" s="303"/>
      <c r="J27" s="303"/>
      <c r="K27" s="303"/>
      <c r="L27" s="303"/>
      <c r="M27" s="303"/>
      <c r="N27" s="303"/>
      <c r="O27" s="303"/>
      <c r="P27" s="303"/>
      <c r="Q27" s="303"/>
      <c r="R27" s="303"/>
      <c r="S27" s="303"/>
      <c r="T27" s="303"/>
      <c r="U27" s="303"/>
      <c r="V27" s="303"/>
      <c r="W27" s="303"/>
      <c r="X27" s="303"/>
      <c r="Y27" s="303"/>
      <c r="Z27" s="303"/>
      <c r="AA27" s="303"/>
      <c r="AB27" s="304"/>
      <c r="AC27" s="305"/>
    </row>
    <row r="28" spans="2:33" ht="5.25" customHeight="1" x14ac:dyDescent="0.25">
      <c r="B28" s="307"/>
      <c r="C28" s="308"/>
      <c r="E28" s="307"/>
      <c r="F28" s="306"/>
      <c r="G28" s="303"/>
      <c r="H28" s="306"/>
      <c r="I28" s="306"/>
      <c r="J28" s="306"/>
      <c r="K28" s="306"/>
      <c r="L28" s="306"/>
      <c r="M28" s="306"/>
      <c r="N28" s="306"/>
      <c r="O28" s="306"/>
      <c r="P28" s="303"/>
      <c r="Q28" s="303"/>
      <c r="R28" s="306"/>
      <c r="S28" s="306"/>
      <c r="T28" s="306"/>
      <c r="U28" s="306"/>
      <c r="V28" s="306"/>
      <c r="W28" s="306"/>
      <c r="X28" s="306"/>
      <c r="Y28" s="306"/>
      <c r="Z28" s="306"/>
      <c r="AA28" s="306"/>
      <c r="AB28" s="309"/>
      <c r="AC28" s="310"/>
    </row>
    <row r="29" spans="2:33" ht="15.75" thickBot="1" x14ac:dyDescent="0.3">
      <c r="B29" s="311" t="s">
        <v>15</v>
      </c>
      <c r="C29" s="312" t="s">
        <v>16</v>
      </c>
      <c r="D29" s="313">
        <v>9.6</v>
      </c>
      <c r="E29" s="311"/>
      <c r="F29" s="313"/>
      <c r="G29" s="314"/>
      <c r="H29" s="313"/>
      <c r="I29" s="313"/>
      <c r="J29" s="313"/>
      <c r="K29" s="313"/>
      <c r="L29" s="313"/>
      <c r="M29" s="313"/>
      <c r="N29" s="313"/>
      <c r="O29" s="313"/>
      <c r="P29" s="314"/>
      <c r="Q29" s="314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5"/>
      <c r="AC29" s="316"/>
    </row>
    <row r="30" spans="2:33" x14ac:dyDescent="0.25">
      <c r="B30" s="317"/>
      <c r="C30" s="318" t="s">
        <v>21</v>
      </c>
      <c r="D30" s="319">
        <f>SUM(D5:D27)</f>
        <v>470.19999999999993</v>
      </c>
      <c r="E30" s="320">
        <f>SUM(E7:E29)</f>
        <v>9</v>
      </c>
      <c r="F30" s="321">
        <f>SUM(F7:F29)</f>
        <v>4</v>
      </c>
      <c r="G30" s="296">
        <f>SUM(G5:G29)</f>
        <v>4</v>
      </c>
      <c r="H30" s="321">
        <f>SUM(H7:H29)</f>
        <v>2</v>
      </c>
      <c r="I30" s="321">
        <f>SUM(I7:I29)</f>
        <v>3</v>
      </c>
      <c r="J30" s="321">
        <f>SUM(J7:J29)</f>
        <v>1</v>
      </c>
      <c r="K30" s="321">
        <f>SUM(K7:K29)</f>
        <v>3</v>
      </c>
      <c r="L30" s="321">
        <f>SUM(L5:L29)</f>
        <v>3</v>
      </c>
      <c r="M30" s="321">
        <f>SUM(M7:M29)</f>
        <v>3</v>
      </c>
      <c r="N30" s="321">
        <f>SUM(N7:N29)</f>
        <v>4</v>
      </c>
      <c r="O30" s="321">
        <f>SUM(O7:O29)</f>
        <v>2</v>
      </c>
      <c r="P30" s="296">
        <f>SUM(P5:P29)</f>
        <v>3</v>
      </c>
      <c r="Q30" s="296">
        <f>SUM(Q5:Q29)</f>
        <v>1</v>
      </c>
      <c r="R30" s="321">
        <f t="shared" ref="R30:AC30" si="0">SUM(R7:R29)</f>
        <v>1</v>
      </c>
      <c r="S30" s="321">
        <f t="shared" si="0"/>
        <v>1</v>
      </c>
      <c r="T30" s="321">
        <f t="shared" si="0"/>
        <v>3</v>
      </c>
      <c r="U30" s="321">
        <f t="shared" si="0"/>
        <v>3</v>
      </c>
      <c r="V30" s="321">
        <f t="shared" si="0"/>
        <v>7</v>
      </c>
      <c r="W30" s="321">
        <f t="shared" si="0"/>
        <v>3</v>
      </c>
      <c r="X30" s="321">
        <f t="shared" si="0"/>
        <v>4</v>
      </c>
      <c r="Y30" s="321">
        <f t="shared" si="0"/>
        <v>3</v>
      </c>
      <c r="Z30" s="321">
        <f t="shared" si="0"/>
        <v>1</v>
      </c>
      <c r="AA30" s="321">
        <f t="shared" si="0"/>
        <v>1</v>
      </c>
      <c r="AB30" s="322">
        <f t="shared" si="0"/>
        <v>3</v>
      </c>
      <c r="AC30" s="323">
        <f t="shared" si="0"/>
        <v>1</v>
      </c>
    </row>
    <row r="31" spans="2:33" s="211" customFormat="1" thickBot="1" x14ac:dyDescent="0.25">
      <c r="B31" s="324"/>
      <c r="C31" s="325" t="s">
        <v>20</v>
      </c>
      <c r="D31" s="326">
        <f>D30+gridas_2st!D14</f>
        <v>725.19999999999993</v>
      </c>
      <c r="E31" s="327">
        <f>E30+santehn_2st!E15</f>
        <v>18</v>
      </c>
      <c r="F31" s="328">
        <f>F30+santehn_2st!F15</f>
        <v>7</v>
      </c>
      <c r="G31" s="329">
        <f>G30+santehn_2st!G15</f>
        <v>7</v>
      </c>
      <c r="H31" s="328">
        <f>H30+santehn_2st!H15</f>
        <v>5</v>
      </c>
      <c r="I31" s="328"/>
      <c r="J31" s="328">
        <f>J30+santehn_2st!J15</f>
        <v>7</v>
      </c>
      <c r="K31" s="328">
        <f>K30+santehn_2st!J15</f>
        <v>9</v>
      </c>
      <c r="L31" s="328">
        <f>L30+santehn_2st!L15</f>
        <v>6</v>
      </c>
      <c r="M31" s="328">
        <f>M30+santehn_2st!L15</f>
        <v>6</v>
      </c>
      <c r="N31" s="328">
        <f>N30+santehn_2st!M15</f>
        <v>6</v>
      </c>
      <c r="O31" s="328">
        <f>O30</f>
        <v>2</v>
      </c>
      <c r="P31" s="329">
        <f>P30+santehn_2st!O15</f>
        <v>6</v>
      </c>
      <c r="Q31" s="329">
        <f>Q30</f>
        <v>1</v>
      </c>
      <c r="R31" s="328">
        <f>R30</f>
        <v>1</v>
      </c>
      <c r="S31" s="328">
        <f>S30</f>
        <v>1</v>
      </c>
      <c r="T31" s="328">
        <f>T30+santehn_2st!P15</f>
        <v>12</v>
      </c>
      <c r="U31" s="328">
        <f>U30+santehn_2st!Q15</f>
        <v>6</v>
      </c>
      <c r="V31" s="328">
        <f>V30+santehn_2st!R15</f>
        <v>19</v>
      </c>
      <c r="W31" s="328">
        <f>W30+santehn_2st!S15</f>
        <v>6</v>
      </c>
      <c r="X31" s="328">
        <f>X30+santehn_2st!T15</f>
        <v>13</v>
      </c>
      <c r="Y31" s="328">
        <f>Y30+santehn_2st!U15</f>
        <v>6</v>
      </c>
      <c r="Z31" s="328">
        <f>Z30</f>
        <v>1</v>
      </c>
      <c r="AA31" s="328">
        <f>AA30</f>
        <v>1</v>
      </c>
      <c r="AB31" s="330">
        <f>AB30+santehn_2st!V15</f>
        <v>6</v>
      </c>
      <c r="AC31" s="331">
        <f>AC30</f>
        <v>1</v>
      </c>
      <c r="AE31" s="212"/>
      <c r="AF31" s="212"/>
      <c r="AG31" s="212"/>
    </row>
    <row r="32" spans="2:33" s="211" customFormat="1" ht="0.75" customHeight="1" x14ac:dyDescent="0.2">
      <c r="B32" s="209"/>
      <c r="C32" s="210"/>
      <c r="G32" s="212"/>
      <c r="P32" s="212"/>
      <c r="Q32" s="212"/>
      <c r="AE32" s="212"/>
      <c r="AF32" s="212"/>
      <c r="AG32" s="212"/>
    </row>
    <row r="33" spans="2:15" x14ac:dyDescent="0.25">
      <c r="B33" s="213" t="s">
        <v>123</v>
      </c>
      <c r="E33" s="215"/>
      <c r="F33" s="215"/>
      <c r="G33" s="215"/>
      <c r="H33" s="215"/>
      <c r="M33" s="214" t="s">
        <v>124</v>
      </c>
      <c r="O33" s="215"/>
    </row>
    <row r="34" spans="2:15" x14ac:dyDescent="0.25">
      <c r="B34" s="213" t="s">
        <v>81</v>
      </c>
      <c r="E34" s="215"/>
      <c r="F34" s="215"/>
      <c r="G34" s="215"/>
      <c r="H34" s="215"/>
      <c r="M34" s="215"/>
      <c r="N34" s="213" t="s">
        <v>88</v>
      </c>
      <c r="O34" s="215"/>
    </row>
    <row r="35" spans="2:15" x14ac:dyDescent="0.25">
      <c r="C35" s="213" t="s">
        <v>82</v>
      </c>
      <c r="M35" s="215"/>
      <c r="N35" s="213" t="s">
        <v>89</v>
      </c>
      <c r="O35" s="215"/>
    </row>
    <row r="36" spans="2:15" x14ac:dyDescent="0.25">
      <c r="M36" s="215"/>
      <c r="N36" s="213" t="s">
        <v>90</v>
      </c>
      <c r="O36" s="215"/>
    </row>
  </sheetData>
  <mergeCells count="1">
    <mergeCell ref="E2:AC2"/>
  </mergeCells>
  <pageMargins left="0.7" right="0.7" top="0.75" bottom="0.75" header="0.3" footer="0.3"/>
  <pageSetup paperSize="257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gridas_1st</vt:lpstr>
      <vt:lpstr>gridas_2st</vt:lpstr>
      <vt:lpstr>sienas_1st</vt:lpstr>
      <vt:lpstr>sienas_2st</vt:lpstr>
      <vt:lpstr>griesti_lampas_1st</vt:lpstr>
      <vt:lpstr>griesti_lampas_2st</vt:lpstr>
      <vt:lpstr>mebeles_1st</vt:lpstr>
      <vt:lpstr>mebeles_2st</vt:lpstr>
      <vt:lpstr>santehn_1st</vt:lpstr>
      <vt:lpstr>santehn_2st</vt:lpstr>
      <vt:lpstr>zaluzijas_durvju drosiba_1st</vt:lpstr>
      <vt:lpstr>zaluzijas_durvju drosiba_2st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ritas</dc:creator>
  <cp:lastModifiedBy>Ieva S.</cp:lastModifiedBy>
  <cp:lastPrinted>2014-11-22T09:45:21Z</cp:lastPrinted>
  <dcterms:created xsi:type="dcterms:W3CDTF">2014-05-26T06:36:07Z</dcterms:created>
  <dcterms:modified xsi:type="dcterms:W3CDTF">2014-11-22T14:49:00Z</dcterms:modified>
</cp:coreProperties>
</file>